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ople.ey.com/personal/michele_ferrazzano_it_ey_com/Documents/Desktop/LAVORO/Invio decreti/2023/Decreto n. 634/"/>
    </mc:Choice>
  </mc:AlternateContent>
  <xr:revisionPtr revIDLastSave="0" documentId="8_{018E4618-F20A-46A6-BE12-2AA4810B1CA9}" xr6:coauthVersionLast="47" xr6:coauthVersionMax="47" xr10:uidLastSave="{00000000-0000-0000-0000-000000000000}"/>
  <bookViews>
    <workbookView xWindow="-110" yWindow="-110" windowWidth="19420" windowHeight="10420" xr2:uid="{BC508E9C-C74C-4DC1-AEDB-08C367BF6787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7" i="1" l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<sst xmlns="http://schemas.openxmlformats.org/spreadsheetml/2006/main" count="363" uniqueCount="105">
  <si>
    <t>Dettaglio Domande Pagabili Decreto 634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</si>
  <si>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</si>
  <si>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</si>
  <si>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</si>
  <si>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</si>
  <si>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</si>
  <si>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</si>
  <si>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</si>
  <si>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</si>
  <si>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</si>
  <si>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</si>
  <si>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</si>
  <si>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</si>
  <si>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</si>
  <si>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</si>
  <si>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</si>
  <si>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</si>
  <si>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</si>
  <si>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</si>
  <si>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</si>
  <si>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</si>
  <si>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</si>
  <si>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</si>
  <si>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</si>
  <si>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</si>
  <si>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</si>
  <si>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</si>
  <si>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</si>
  <si>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Strutturali</t>
  </si>
  <si>
    <t>IN PROPRIO</t>
  </si>
  <si>
    <t>NO</t>
  </si>
  <si>
    <t>Nuova Programmazione</t>
  </si>
  <si>
    <t>In Liquidazione</t>
  </si>
  <si>
    <t>Saldo</t>
  </si>
  <si>
    <t>Co-Finanziato</t>
  </si>
  <si>
    <t>Ordinario</t>
  </si>
  <si>
    <t>Anticipo</t>
  </si>
  <si>
    <t>SI</t>
  </si>
  <si>
    <t>CAA CIA srl</t>
  </si>
  <si>
    <t>Misure a Superficie</t>
  </si>
  <si>
    <t>CAA Coldiretti srl</t>
  </si>
  <si>
    <t>CAA Confagricoltura srl</t>
  </si>
  <si>
    <t>CAA UNICAA srl</t>
  </si>
  <si>
    <t>CAA-CAF AGRI S.R.L.</t>
  </si>
  <si>
    <t>MARCHE</t>
  </si>
  <si>
    <t>SERV. DEC. AGRICOLTURA E ALIMENTAZIONE - ANCONA</t>
  </si>
  <si>
    <t>CAA CIA - ANCONA - 005</t>
  </si>
  <si>
    <t>PATREGNANI CARLO</t>
  </si>
  <si>
    <t>AGEA.ASR.2023.1243261</t>
  </si>
  <si>
    <t>CAA Confagricoltura - ANCONA - 001</t>
  </si>
  <si>
    <t>Trascinamenti</t>
  </si>
  <si>
    <t>SOCIETA' AGRICOLA TTA S.A.S. MARTINANGELI PACIFICO DI MARTINANGELI MAS</t>
  </si>
  <si>
    <t>AGEA.ASR.2023.1208796</t>
  </si>
  <si>
    <t>SERV. DEC. AGRICOLTURA E ALIM. -ASCOLI PICENO</t>
  </si>
  <si>
    <t>CAA CAF AGRI - ASCOLI PICENO - 223</t>
  </si>
  <si>
    <t>BRUNI SAMUELE</t>
  </si>
  <si>
    <t>AGEA.ASR.2023.1225210</t>
  </si>
  <si>
    <t>SERV. DEC. AGRICOLTURA E ALIMENTAZIONE - PESARO</t>
  </si>
  <si>
    <t>CAA CIA - PESARO E URBINO - 006</t>
  </si>
  <si>
    <t>BUSCA MICHELE</t>
  </si>
  <si>
    <t>AGEA.ASR.2023.1241120</t>
  </si>
  <si>
    <t>CAA Coldiretti - MACERATA - 017</t>
  </si>
  <si>
    <t>DI GIROLAMO ROBERTA</t>
  </si>
  <si>
    <t>AGEA.ASR.2023.1219309</t>
  </si>
  <si>
    <t>SERV. DEC. AGRICOLTURA E ALIM. - MACERATA</t>
  </si>
  <si>
    <t>ROSSI NICCOLA</t>
  </si>
  <si>
    <t>CAA UNICAA - ANCONA - 003</t>
  </si>
  <si>
    <t>SOCIETA'AGRICOLA TURCHI ROBERTO-TURCHI MASSIMO E TURCHI LUCIANO S.S.</t>
  </si>
  <si>
    <t>CAA Coldiretti - ANCONA - 003</t>
  </si>
  <si>
    <t>TONTI GIORGIO</t>
  </si>
  <si>
    <t>CAA Coldiretti - ASCOLI PICENO - 010</t>
  </si>
  <si>
    <t>DI COSMO CLAUDIA</t>
  </si>
  <si>
    <t>AGEA.ASR.2023.1244734</t>
  </si>
  <si>
    <t>AGEA.ASR.2023.1241015</t>
  </si>
  <si>
    <t>CAA Confagricoltura - ASCOLI PICENO - 001</t>
  </si>
  <si>
    <t>ACCIARRI SOCIETA' AGRICOLA S.R.L.</t>
  </si>
  <si>
    <t>AGEA.ASR.2023.1220931</t>
  </si>
  <si>
    <t>CAA CAF AGRI - FERMO - 222</t>
  </si>
  <si>
    <t>"AZIENDA AGRICOLA CRUCIANO" DI VILLA PATRIZIO E NORIS S.S.</t>
  </si>
  <si>
    <t>CAA Coldiretti - ASCOLI PICENO - 015</t>
  </si>
  <si>
    <t>SOCIETA' AGRICOLA UNIMARCHE S.R.L.</t>
  </si>
  <si>
    <t>TRIONFI HONORATI ANTONIO SOCIETA' A RESPONSABILITA' LIMITATA - SOCIETA</t>
  </si>
  <si>
    <t>AGEA.ASR.2023.1225216</t>
  </si>
  <si>
    <t>CAA CIA - ASCOLI PICENO - 001</t>
  </si>
  <si>
    <t>SANTOLINI SANTA SOCIETA' AGRICOLA SEMPLICE</t>
  </si>
  <si>
    <t>CAA Coldiretti - PESARO E URBINO - 007</t>
  </si>
  <si>
    <t>GAMBINI PAOLO</t>
  </si>
  <si>
    <t>AGEA.ASR.2023.1243273</t>
  </si>
  <si>
    <t>CAA Coldiretti - MACERATA - 002</t>
  </si>
  <si>
    <t>SOCIETA' AGRICOLA PACCUSSE DI PACCUSSE VALENTINO &amp; DINO S.S.</t>
  </si>
  <si>
    <t>BARTOLETTI ALESSANDRO</t>
  </si>
  <si>
    <t>AGEA.ASR.2023.1199714</t>
  </si>
  <si>
    <t>CAA Coldiretti - PESARO E URBINO - 001</t>
  </si>
  <si>
    <t>ALLEVAMENTO CAVALLI DEL CORNO DI ROMITELLI FAUSTO &amp; C. SOCIETA' AGRICO</t>
  </si>
  <si>
    <t>AGEA.ASR.2023.1220864</t>
  </si>
  <si>
    <t>CAMONI FAUSTA</t>
  </si>
  <si>
    <t>CAA CIA - PESARO E URBINO - 005</t>
  </si>
  <si>
    <t>TINTI MARCELLO</t>
  </si>
  <si>
    <t>PISELLI ELISA</t>
  </si>
  <si>
    <t>AGEA.ASR.2023.1241272</t>
  </si>
  <si>
    <t>CAA UNICAA - ASCOLI PICENO - 004</t>
  </si>
  <si>
    <t>STRACCI ALESSIO</t>
  </si>
  <si>
    <t>AGEA.ASR.2023.1225194</t>
  </si>
  <si>
    <t>MARCHIONNI FABIO</t>
  </si>
  <si>
    <t>AGEA.ASR.2023.1225205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</si>
</sst>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A8AA8-A4CC-48BC-9970-CD4C4DD59DB4}">
  <dimension ref="A1:Z27"/>
  <sheetViews>
    <sheetView showGridLines="0" tabSelected="1" workbookViewId="0">
      <selection activeCell="F30" sqref="F30"/>
    </sheetView>
  </sheetViews>
  <sheetFormatPr defaultRowHeight="14.5" x14ac:dyDescent="0.35"/>
  <cols>
    <col min="1" max="1" width="9.81640625" bestFit="1" customWidth="1"/>
    <col min="2" max="2" width="10.26953125" bestFit="1" customWidth="1"/>
    <col min="3" max="3" width="11.54296875" bestFit="1" customWidth="1"/>
    <col min="4" max="4" width="27.6328125" bestFit="1" customWidth="1"/>
    <col min="5" max="5" width="20.36328125" bestFit="1" customWidth="1"/>
    <col min="6" max="6" width="26.08984375" bestFit="1" customWidth="1"/>
    <col min="7" max="7" width="5.36328125" bestFit="1" customWidth="1"/>
    <col min="8" max="8" width="8.08984375" bestFit="1" customWidth="1"/>
    <col min="9" max="9" width="13.36328125" bestFit="1" customWidth="1"/>
    <col min="10" max="10" width="12.7265625" bestFit="1" customWidth="1"/>
    <col min="11" max="12" width="10.7265625" bestFit="1" customWidth="1"/>
    <col min="13" max="13" width="10.36328125" bestFit="1" customWidth="1"/>
    <col min="14" max="14" width="34.90625" bestFit="1" customWidth="1"/>
    <col min="15" max="15" width="11.81640625" bestFit="1" customWidth="1"/>
    <col min="16" max="16" width="14.453125" bestFit="1" customWidth="1"/>
    <col min="17" max="17" width="10.26953125" bestFit="1" customWidth="1"/>
    <col min="18" max="18" width="11.1796875" bestFit="1" customWidth="1"/>
    <col min="19" max="19" width="14.81640625" bestFit="1" customWidth="1"/>
    <col min="20" max="20" width="3.08984375" bestFit="1" customWidth="1"/>
    <col min="21" max="21" width="16.08984375" bestFit="1" customWidth="1"/>
    <col min="22" max="22" width="11.54296875" bestFit="1" customWidth="1"/>
    <col min="23" max="23" width="15.453125" bestFit="1" customWidth="1"/>
    <col min="24" max="25" width="17.08984375" bestFit="1" customWidth="1"/>
    <col min="26" max="26" width="21.26953125" bestFit="1" customWidth="1"/>
  </cols>
  <sheetData>
    <row r="1" spans="1:26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</row>
    <row r="2" spans="1:26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3"/>
    </row>
    <row r="3" spans="1:26" x14ac:dyDescent="0.3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4" t="s">
        <v>25</v>
      </c>
      <c r="Z3" s="4" t="s">
        <v>26</v>
      </c>
    </row>
    <row r="4" spans="1:26" x14ac:dyDescent="0.35">
      <c r="A4" s="5" t="s">
        <v>27</v>
      </c>
      <c r="B4" s="5" t="s">
        <v>39</v>
      </c>
      <c r="C4" s="5" t="s">
        <v>44</v>
      </c>
      <c r="D4" s="5" t="s">
        <v>45</v>
      </c>
      <c r="E4" s="5" t="s">
        <v>38</v>
      </c>
      <c r="F4" s="5" t="s">
        <v>46</v>
      </c>
      <c r="G4" s="5">
        <v>2022</v>
      </c>
      <c r="H4" s="5" t="str">
        <f>CONCATENATE("24210819884")</f>
        <v>24210819884</v>
      </c>
      <c r="I4" s="5" t="s">
        <v>30</v>
      </c>
      <c r="J4" s="5" t="s">
        <v>31</v>
      </c>
      <c r="K4" s="5" t="str">
        <f>CONCATENATE("")</f>
        <v/>
      </c>
      <c r="L4" s="5" t="str">
        <f>CONCATENATE("13 13.1 4a")</f>
        <v>13 13.1 4a</v>
      </c>
      <c r="M4" s="5" t="str">
        <f>CONCATENATE("PTRCRL40P04I461R")</f>
        <v>PTRCRL40P04I461R</v>
      </c>
      <c r="N4" s="5" t="s">
        <v>47</v>
      </c>
      <c r="O4" s="5" t="s">
        <v>48</v>
      </c>
      <c r="P4" s="6">
        <v>45140</v>
      </c>
      <c r="Q4" s="5" t="s">
        <v>32</v>
      </c>
      <c r="R4" s="5" t="s">
        <v>33</v>
      </c>
      <c r="S4" s="5" t="s">
        <v>34</v>
      </c>
      <c r="T4" s="5"/>
      <c r="U4" s="5" t="s">
        <v>35</v>
      </c>
      <c r="V4" s="5">
        <v>404.58</v>
      </c>
      <c r="W4" s="5">
        <v>174.45</v>
      </c>
      <c r="X4" s="5">
        <v>161.1</v>
      </c>
      <c r="Y4" s="5">
        <v>0</v>
      </c>
      <c r="Z4" s="5">
        <v>69.03</v>
      </c>
    </row>
    <row r="5" spans="1:26" ht="17.5" x14ac:dyDescent="0.35">
      <c r="A5" s="5" t="s">
        <v>27</v>
      </c>
      <c r="B5" s="5" t="s">
        <v>39</v>
      </c>
      <c r="C5" s="5" t="s">
        <v>44</v>
      </c>
      <c r="D5" s="5" t="s">
        <v>45</v>
      </c>
      <c r="E5" s="5" t="s">
        <v>41</v>
      </c>
      <c r="F5" s="5" t="s">
        <v>49</v>
      </c>
      <c r="G5" s="5">
        <v>2017</v>
      </c>
      <c r="H5" s="5" t="str">
        <f>CONCATENATE("74780060591")</f>
        <v>74780060591</v>
      </c>
      <c r="I5" s="5" t="s">
        <v>30</v>
      </c>
      <c r="J5" s="5" t="s">
        <v>50</v>
      </c>
      <c r="K5" s="5" t="str">
        <f>CONCATENATE("221")</f>
        <v>221</v>
      </c>
      <c r="L5" s="5" t="str">
        <f>CONCATENATE("8 8.1 5e")</f>
        <v>8 8.1 5e</v>
      </c>
      <c r="M5" s="5" t="str">
        <f>CONCATENATE("01334510425")</f>
        <v>01334510425</v>
      </c>
      <c r="N5" s="5" t="s">
        <v>51</v>
      </c>
      <c r="O5" s="5" t="s">
        <v>52</v>
      </c>
      <c r="P5" s="6">
        <v>45140</v>
      </c>
      <c r="Q5" s="5" t="s">
        <v>32</v>
      </c>
      <c r="R5" s="5" t="s">
        <v>33</v>
      </c>
      <c r="S5" s="5" t="s">
        <v>34</v>
      </c>
      <c r="T5" s="5"/>
      <c r="U5" s="5" t="s">
        <v>35</v>
      </c>
      <c r="V5" s="7">
        <v>9901.5</v>
      </c>
      <c r="W5" s="7">
        <v>4269.53</v>
      </c>
      <c r="X5" s="7">
        <v>3942.78</v>
      </c>
      <c r="Y5" s="5">
        <v>0</v>
      </c>
      <c r="Z5" s="7">
        <v>1689.19</v>
      </c>
    </row>
    <row r="6" spans="1:26" x14ac:dyDescent="0.35">
      <c r="A6" s="5" t="s">
        <v>27</v>
      </c>
      <c r="B6" s="5" t="s">
        <v>28</v>
      </c>
      <c r="C6" s="5" t="s">
        <v>44</v>
      </c>
      <c r="D6" s="5" t="s">
        <v>53</v>
      </c>
      <c r="E6" s="5" t="s">
        <v>43</v>
      </c>
      <c r="F6" s="5" t="s">
        <v>54</v>
      </c>
      <c r="G6" s="5">
        <v>2017</v>
      </c>
      <c r="H6" s="5" t="str">
        <f>CONCATENATE("34270281107")</f>
        <v>34270281107</v>
      </c>
      <c r="I6" s="5" t="s">
        <v>30</v>
      </c>
      <c r="J6" s="5" t="s">
        <v>31</v>
      </c>
      <c r="K6" s="5" t="str">
        <f>CONCATENATE("")</f>
        <v/>
      </c>
      <c r="L6" s="5" t="str">
        <f>CONCATENATE("4 4.1 2a")</f>
        <v>4 4.1 2a</v>
      </c>
      <c r="M6" s="5" t="str">
        <f>CONCATENATE("BRNSML89A19A252U")</f>
        <v>BRNSML89A19A252U</v>
      </c>
      <c r="N6" s="5" t="s">
        <v>55</v>
      </c>
      <c r="O6" s="5" t="s">
        <v>56</v>
      </c>
      <c r="P6" s="6">
        <v>45140</v>
      </c>
      <c r="Q6" s="5" t="s">
        <v>32</v>
      </c>
      <c r="R6" s="5" t="s">
        <v>36</v>
      </c>
      <c r="S6" s="5" t="s">
        <v>34</v>
      </c>
      <c r="T6" s="5"/>
      <c r="U6" s="5" t="s">
        <v>35</v>
      </c>
      <c r="V6" s="7">
        <v>78748</v>
      </c>
      <c r="W6" s="7">
        <v>33956.14</v>
      </c>
      <c r="X6" s="7">
        <v>31357.45</v>
      </c>
      <c r="Y6" s="5">
        <v>0</v>
      </c>
      <c r="Z6" s="7">
        <v>13434.41</v>
      </c>
    </row>
    <row r="7" spans="1:26" x14ac:dyDescent="0.35">
      <c r="A7" s="5" t="s">
        <v>27</v>
      </c>
      <c r="B7" s="5" t="s">
        <v>39</v>
      </c>
      <c r="C7" s="5" t="s">
        <v>44</v>
      </c>
      <c r="D7" s="5" t="s">
        <v>57</v>
      </c>
      <c r="E7" s="5" t="s">
        <v>38</v>
      </c>
      <c r="F7" s="5" t="s">
        <v>58</v>
      </c>
      <c r="G7" s="5">
        <v>2016</v>
      </c>
      <c r="H7" s="5" t="str">
        <f>CONCATENATE("64240273108")</f>
        <v>64240273108</v>
      </c>
      <c r="I7" s="5" t="s">
        <v>30</v>
      </c>
      <c r="J7" s="5" t="s">
        <v>31</v>
      </c>
      <c r="K7" s="5" t="str">
        <f>CONCATENATE("")</f>
        <v/>
      </c>
      <c r="L7" s="5" t="str">
        <f>CONCATENATE("11 11.2 4b")</f>
        <v>11 11.2 4b</v>
      </c>
      <c r="M7" s="5" t="str">
        <f>CONCATENATE("BSCMHL87P14D488L")</f>
        <v>BSCMHL87P14D488L</v>
      </c>
      <c r="N7" s="5" t="s">
        <v>59</v>
      </c>
      <c r="O7" s="5" t="s">
        <v>60</v>
      </c>
      <c r="P7" s="6">
        <v>45140</v>
      </c>
      <c r="Q7" s="5" t="s">
        <v>32</v>
      </c>
      <c r="R7" s="5" t="s">
        <v>33</v>
      </c>
      <c r="S7" s="5" t="s">
        <v>34</v>
      </c>
      <c r="T7" s="5"/>
      <c r="U7" s="5" t="s">
        <v>35</v>
      </c>
      <c r="V7" s="7">
        <v>4843.46</v>
      </c>
      <c r="W7" s="7">
        <v>2088.5</v>
      </c>
      <c r="X7" s="7">
        <v>1928.67</v>
      </c>
      <c r="Y7" s="5">
        <v>0</v>
      </c>
      <c r="Z7" s="5">
        <v>826.29</v>
      </c>
    </row>
    <row r="8" spans="1:26" x14ac:dyDescent="0.35">
      <c r="A8" s="5" t="s">
        <v>27</v>
      </c>
      <c r="B8" s="5" t="s">
        <v>28</v>
      </c>
      <c r="C8" s="5" t="s">
        <v>44</v>
      </c>
      <c r="D8" s="5" t="s">
        <v>57</v>
      </c>
      <c r="E8" s="5" t="s">
        <v>40</v>
      </c>
      <c r="F8" s="5" t="s">
        <v>61</v>
      </c>
      <c r="G8" s="5">
        <v>2017</v>
      </c>
      <c r="H8" s="5" t="str">
        <f>CONCATENATE("34270279804")</f>
        <v>34270279804</v>
      </c>
      <c r="I8" s="5" t="s">
        <v>30</v>
      </c>
      <c r="J8" s="5" t="s">
        <v>31</v>
      </c>
      <c r="K8" s="5" t="str">
        <f>CONCATENATE("")</f>
        <v/>
      </c>
      <c r="L8" s="5" t="str">
        <f>CONCATENATE("4 4.1 2a")</f>
        <v>4 4.1 2a</v>
      </c>
      <c r="M8" s="5" t="str">
        <f>CONCATENATE("DGRRRT71T45B474K")</f>
        <v>DGRRRT71T45B474K</v>
      </c>
      <c r="N8" s="5" t="s">
        <v>62</v>
      </c>
      <c r="O8" s="5" t="s">
        <v>63</v>
      </c>
      <c r="P8" s="6">
        <v>45140</v>
      </c>
      <c r="Q8" s="5" t="s">
        <v>32</v>
      </c>
      <c r="R8" s="5" t="s">
        <v>33</v>
      </c>
      <c r="S8" s="5" t="s">
        <v>34</v>
      </c>
      <c r="T8" s="5"/>
      <c r="U8" s="5" t="s">
        <v>35</v>
      </c>
      <c r="V8" s="7">
        <v>53230.559999999998</v>
      </c>
      <c r="W8" s="7">
        <v>22953.02</v>
      </c>
      <c r="X8" s="7">
        <v>21196.41</v>
      </c>
      <c r="Y8" s="5">
        <v>0</v>
      </c>
      <c r="Z8" s="7">
        <v>9081.1299999999992</v>
      </c>
    </row>
    <row r="9" spans="1:26" x14ac:dyDescent="0.35">
      <c r="A9" s="5" t="s">
        <v>27</v>
      </c>
      <c r="B9" s="5" t="s">
        <v>39</v>
      </c>
      <c r="C9" s="5" t="s">
        <v>44</v>
      </c>
      <c r="D9" s="5" t="s">
        <v>64</v>
      </c>
      <c r="E9" s="5" t="s">
        <v>40</v>
      </c>
      <c r="F9" s="5" t="s">
        <v>61</v>
      </c>
      <c r="G9" s="5">
        <v>2022</v>
      </c>
      <c r="H9" s="5" t="str">
        <f>CONCATENATE("24210919148")</f>
        <v>24210919148</v>
      </c>
      <c r="I9" s="5" t="s">
        <v>37</v>
      </c>
      <c r="J9" s="5" t="s">
        <v>31</v>
      </c>
      <c r="K9" s="5" t="str">
        <f>CONCATENATE("")</f>
        <v/>
      </c>
      <c r="L9" s="5" t="str">
        <f>CONCATENATE("13 13.1 4a")</f>
        <v>13 13.1 4a</v>
      </c>
      <c r="M9" s="5" t="str">
        <f>CONCATENATE("RSSNCL43B08I569Q")</f>
        <v>RSSNCL43B08I569Q</v>
      </c>
      <c r="N9" s="5" t="s">
        <v>65</v>
      </c>
      <c r="O9" s="5" t="s">
        <v>48</v>
      </c>
      <c r="P9" s="6">
        <v>45140</v>
      </c>
      <c r="Q9" s="5" t="s">
        <v>32</v>
      </c>
      <c r="R9" s="5" t="s">
        <v>33</v>
      </c>
      <c r="S9" s="5" t="s">
        <v>34</v>
      </c>
      <c r="T9" s="5"/>
      <c r="U9" s="5" t="s">
        <v>35</v>
      </c>
      <c r="V9" s="7">
        <v>1951.6</v>
      </c>
      <c r="W9" s="5">
        <v>841.53</v>
      </c>
      <c r="X9" s="5">
        <v>777.13</v>
      </c>
      <c r="Y9" s="5">
        <v>0</v>
      </c>
      <c r="Z9" s="5">
        <v>332.94</v>
      </c>
    </row>
    <row r="10" spans="1:26" ht="17.5" x14ac:dyDescent="0.35">
      <c r="A10" s="5" t="s">
        <v>27</v>
      </c>
      <c r="B10" s="5" t="s">
        <v>39</v>
      </c>
      <c r="C10" s="5" t="s">
        <v>44</v>
      </c>
      <c r="D10" s="5" t="s">
        <v>45</v>
      </c>
      <c r="E10" s="5" t="s">
        <v>42</v>
      </c>
      <c r="F10" s="5" t="s">
        <v>66</v>
      </c>
      <c r="G10" s="5">
        <v>2022</v>
      </c>
      <c r="H10" s="5" t="str">
        <f>CONCATENATE("24240875419")</f>
        <v>24240875419</v>
      </c>
      <c r="I10" s="5" t="s">
        <v>37</v>
      </c>
      <c r="J10" s="5" t="s">
        <v>31</v>
      </c>
      <c r="K10" s="5" t="str">
        <f>CONCATENATE("")</f>
        <v/>
      </c>
      <c r="L10" s="5" t="str">
        <f>CONCATENATE("11 11.2 4b")</f>
        <v>11 11.2 4b</v>
      </c>
      <c r="M10" s="5" t="str">
        <f>CONCATENATE("01499440426")</f>
        <v>01499440426</v>
      </c>
      <c r="N10" s="5" t="s">
        <v>67</v>
      </c>
      <c r="O10" s="5" t="s">
        <v>60</v>
      </c>
      <c r="P10" s="6">
        <v>45140</v>
      </c>
      <c r="Q10" s="5" t="s">
        <v>32</v>
      </c>
      <c r="R10" s="5" t="s">
        <v>33</v>
      </c>
      <c r="S10" s="5" t="s">
        <v>34</v>
      </c>
      <c r="T10" s="5"/>
      <c r="U10" s="5" t="s">
        <v>35</v>
      </c>
      <c r="V10" s="5">
        <v>631.92999999999995</v>
      </c>
      <c r="W10" s="5">
        <v>272.49</v>
      </c>
      <c r="X10" s="5">
        <v>251.63</v>
      </c>
      <c r="Y10" s="5">
        <v>0</v>
      </c>
      <c r="Z10" s="5">
        <v>107.81</v>
      </c>
    </row>
    <row r="11" spans="1:26" x14ac:dyDescent="0.35">
      <c r="A11" s="5" t="s">
        <v>27</v>
      </c>
      <c r="B11" s="5" t="s">
        <v>39</v>
      </c>
      <c r="C11" s="5" t="s">
        <v>44</v>
      </c>
      <c r="D11" s="5" t="s">
        <v>45</v>
      </c>
      <c r="E11" s="5" t="s">
        <v>40</v>
      </c>
      <c r="F11" s="5" t="s">
        <v>68</v>
      </c>
      <c r="G11" s="5">
        <v>2022</v>
      </c>
      <c r="H11" s="5" t="str">
        <f>CONCATENATE("24240929612")</f>
        <v>24240929612</v>
      </c>
      <c r="I11" s="5" t="s">
        <v>30</v>
      </c>
      <c r="J11" s="5" t="s">
        <v>31</v>
      </c>
      <c r="K11" s="5" t="str">
        <f>CONCATENATE("")</f>
        <v/>
      </c>
      <c r="L11" s="5" t="str">
        <f>CONCATENATE("11 11.2 4b")</f>
        <v>11 11.2 4b</v>
      </c>
      <c r="M11" s="5" t="str">
        <f>CONCATENATE("TNTGRG75S17E388V")</f>
        <v>TNTGRG75S17E388V</v>
      </c>
      <c r="N11" s="5" t="s">
        <v>69</v>
      </c>
      <c r="O11" s="5" t="s">
        <v>60</v>
      </c>
      <c r="P11" s="6">
        <v>45140</v>
      </c>
      <c r="Q11" s="5" t="s">
        <v>32</v>
      </c>
      <c r="R11" s="5" t="s">
        <v>33</v>
      </c>
      <c r="S11" s="5" t="s">
        <v>34</v>
      </c>
      <c r="T11" s="5"/>
      <c r="U11" s="5" t="s">
        <v>35</v>
      </c>
      <c r="V11" s="5">
        <v>424.95</v>
      </c>
      <c r="W11" s="5">
        <v>183.24</v>
      </c>
      <c r="X11" s="5">
        <v>169.22</v>
      </c>
      <c r="Y11" s="5">
        <v>0</v>
      </c>
      <c r="Z11" s="5">
        <v>72.489999999999995</v>
      </c>
    </row>
    <row r="12" spans="1:26" x14ac:dyDescent="0.35">
      <c r="A12" s="5" t="s">
        <v>27</v>
      </c>
      <c r="B12" s="5" t="s">
        <v>39</v>
      </c>
      <c r="C12" s="5" t="s">
        <v>44</v>
      </c>
      <c r="D12" s="5" t="s">
        <v>53</v>
      </c>
      <c r="E12" s="5" t="s">
        <v>40</v>
      </c>
      <c r="F12" s="5" t="s">
        <v>70</v>
      </c>
      <c r="G12" s="5">
        <v>2021</v>
      </c>
      <c r="H12" s="5" t="str">
        <f>CONCATENATE("14241030270")</f>
        <v>14241030270</v>
      </c>
      <c r="I12" s="5" t="s">
        <v>30</v>
      </c>
      <c r="J12" s="5" t="s">
        <v>31</v>
      </c>
      <c r="K12" s="5" t="str">
        <f>CONCATENATE("")</f>
        <v/>
      </c>
      <c r="L12" s="5" t="str">
        <f>CONCATENATE("11 11.2 4b")</f>
        <v>11 11.2 4b</v>
      </c>
      <c r="M12" s="5" t="str">
        <f>CONCATENATE("DCSCLD86E47A258K")</f>
        <v>DCSCLD86E47A258K</v>
      </c>
      <c r="N12" s="5" t="s">
        <v>71</v>
      </c>
      <c r="O12" s="5" t="s">
        <v>72</v>
      </c>
      <c r="P12" s="6">
        <v>45140</v>
      </c>
      <c r="Q12" s="5" t="s">
        <v>32</v>
      </c>
      <c r="R12" s="5" t="s">
        <v>33</v>
      </c>
      <c r="S12" s="5" t="s">
        <v>34</v>
      </c>
      <c r="T12" s="5"/>
      <c r="U12" s="5" t="s">
        <v>35</v>
      </c>
      <c r="V12" s="7">
        <v>7622.13</v>
      </c>
      <c r="W12" s="7">
        <v>3286.66</v>
      </c>
      <c r="X12" s="7">
        <v>3035.13</v>
      </c>
      <c r="Y12" s="5">
        <v>0</v>
      </c>
      <c r="Z12" s="7">
        <v>1300.3399999999999</v>
      </c>
    </row>
    <row r="13" spans="1:26" x14ac:dyDescent="0.35">
      <c r="A13" s="5" t="s">
        <v>27</v>
      </c>
      <c r="B13" s="5" t="s">
        <v>39</v>
      </c>
      <c r="C13" s="5" t="s">
        <v>44</v>
      </c>
      <c r="D13" s="5" t="s">
        <v>45</v>
      </c>
      <c r="E13" s="5" t="s">
        <v>40</v>
      </c>
      <c r="F13" s="5" t="s">
        <v>68</v>
      </c>
      <c r="G13" s="5">
        <v>2022</v>
      </c>
      <c r="H13" s="5" t="str">
        <f>CONCATENATE("24240929331")</f>
        <v>24240929331</v>
      </c>
      <c r="I13" s="5" t="s">
        <v>30</v>
      </c>
      <c r="J13" s="5" t="s">
        <v>31</v>
      </c>
      <c r="K13" s="5" t="str">
        <f>CONCATENATE("")</f>
        <v/>
      </c>
      <c r="L13" s="5" t="str">
        <f>CONCATENATE("10 10.1 4a")</f>
        <v>10 10.1 4a</v>
      </c>
      <c r="M13" s="5" t="str">
        <f>CONCATENATE("TNTGRG75S17E388V")</f>
        <v>TNTGRG75S17E388V</v>
      </c>
      <c r="N13" s="5" t="s">
        <v>69</v>
      </c>
      <c r="O13" s="5" t="s">
        <v>73</v>
      </c>
      <c r="P13" s="6">
        <v>45140</v>
      </c>
      <c r="Q13" s="5" t="s">
        <v>32</v>
      </c>
      <c r="R13" s="5" t="s">
        <v>33</v>
      </c>
      <c r="S13" s="5" t="s">
        <v>34</v>
      </c>
      <c r="T13" s="5"/>
      <c r="U13" s="5" t="s">
        <v>35</v>
      </c>
      <c r="V13" s="5">
        <v>218.66</v>
      </c>
      <c r="W13" s="5">
        <v>94.29</v>
      </c>
      <c r="X13" s="5">
        <v>87.07</v>
      </c>
      <c r="Y13" s="5">
        <v>0</v>
      </c>
      <c r="Z13" s="5">
        <v>37.299999999999997</v>
      </c>
    </row>
    <row r="14" spans="1:26" x14ac:dyDescent="0.35">
      <c r="A14" s="5" t="s">
        <v>27</v>
      </c>
      <c r="B14" s="5" t="s">
        <v>39</v>
      </c>
      <c r="C14" s="5" t="s">
        <v>44</v>
      </c>
      <c r="D14" s="5" t="s">
        <v>53</v>
      </c>
      <c r="E14" s="5" t="s">
        <v>41</v>
      </c>
      <c r="F14" s="5" t="s">
        <v>74</v>
      </c>
      <c r="G14" s="5">
        <v>2022</v>
      </c>
      <c r="H14" s="5" t="str">
        <f>CONCATENATE("24241314517")</f>
        <v>24241314517</v>
      </c>
      <c r="I14" s="5" t="s">
        <v>30</v>
      </c>
      <c r="J14" s="5" t="s">
        <v>31</v>
      </c>
      <c r="K14" s="5" t="str">
        <f>CONCATENATE("")</f>
        <v/>
      </c>
      <c r="L14" s="5" t="str">
        <f>CONCATENATE("10 10.1 4b")</f>
        <v>10 10.1 4b</v>
      </c>
      <c r="M14" s="5" t="str">
        <f>CONCATENATE("01891610444")</f>
        <v>01891610444</v>
      </c>
      <c r="N14" s="5" t="s">
        <v>75</v>
      </c>
      <c r="O14" s="5" t="s">
        <v>76</v>
      </c>
      <c r="P14" s="6">
        <v>45140</v>
      </c>
      <c r="Q14" s="5" t="s">
        <v>32</v>
      </c>
      <c r="R14" s="5" t="s">
        <v>33</v>
      </c>
      <c r="S14" s="5" t="s">
        <v>34</v>
      </c>
      <c r="T14" s="5"/>
      <c r="U14" s="5" t="s">
        <v>35</v>
      </c>
      <c r="V14" s="7">
        <v>24538.54</v>
      </c>
      <c r="W14" s="7">
        <v>10581.02</v>
      </c>
      <c r="X14" s="7">
        <v>9771.25</v>
      </c>
      <c r="Y14" s="5">
        <v>0</v>
      </c>
      <c r="Z14" s="7">
        <v>4186.2700000000004</v>
      </c>
    </row>
    <row r="15" spans="1:26" x14ac:dyDescent="0.35">
      <c r="A15" s="5" t="s">
        <v>27</v>
      </c>
      <c r="B15" s="5" t="s">
        <v>39</v>
      </c>
      <c r="C15" s="5" t="s">
        <v>44</v>
      </c>
      <c r="D15" s="5" t="s">
        <v>53</v>
      </c>
      <c r="E15" s="5" t="s">
        <v>43</v>
      </c>
      <c r="F15" s="5" t="s">
        <v>77</v>
      </c>
      <c r="G15" s="5">
        <v>2020</v>
      </c>
      <c r="H15" s="5" t="str">
        <f>CONCATENATE("04240188161")</f>
        <v>04240188161</v>
      </c>
      <c r="I15" s="5" t="s">
        <v>30</v>
      </c>
      <c r="J15" s="5" t="s">
        <v>31</v>
      </c>
      <c r="K15" s="5" t="str">
        <f>CONCATENATE("")</f>
        <v/>
      </c>
      <c r="L15" s="5" t="str">
        <f>CONCATENATE("10 10.1 4b")</f>
        <v>10 10.1 4b</v>
      </c>
      <c r="M15" s="5" t="str">
        <f>CONCATENATE("01925420448")</f>
        <v>01925420448</v>
      </c>
      <c r="N15" s="5" t="s">
        <v>78</v>
      </c>
      <c r="O15" s="5" t="s">
        <v>76</v>
      </c>
      <c r="P15" s="6">
        <v>45140</v>
      </c>
      <c r="Q15" s="5" t="s">
        <v>32</v>
      </c>
      <c r="R15" s="5" t="s">
        <v>33</v>
      </c>
      <c r="S15" s="5" t="s">
        <v>34</v>
      </c>
      <c r="T15" s="5"/>
      <c r="U15" s="5" t="s">
        <v>35</v>
      </c>
      <c r="V15" s="5">
        <v>957.98</v>
      </c>
      <c r="W15" s="5">
        <v>413.08</v>
      </c>
      <c r="X15" s="5">
        <v>381.47</v>
      </c>
      <c r="Y15" s="5">
        <v>0</v>
      </c>
      <c r="Z15" s="5">
        <v>163.43</v>
      </c>
    </row>
    <row r="16" spans="1:26" x14ac:dyDescent="0.35">
      <c r="A16" s="5" t="s">
        <v>27</v>
      </c>
      <c r="B16" s="5" t="s">
        <v>39</v>
      </c>
      <c r="C16" s="5" t="s">
        <v>44</v>
      </c>
      <c r="D16" s="5" t="s">
        <v>53</v>
      </c>
      <c r="E16" s="5" t="s">
        <v>40</v>
      </c>
      <c r="F16" s="5" t="s">
        <v>79</v>
      </c>
      <c r="G16" s="5">
        <v>2021</v>
      </c>
      <c r="H16" s="5" t="str">
        <f>CONCATENATE("14241194233")</f>
        <v>14241194233</v>
      </c>
      <c r="I16" s="5" t="s">
        <v>30</v>
      </c>
      <c r="J16" s="5" t="s">
        <v>31</v>
      </c>
      <c r="K16" s="5" t="str">
        <f>CONCATENATE("")</f>
        <v/>
      </c>
      <c r="L16" s="5" t="str">
        <f>CONCATENATE("10 10.1 4b")</f>
        <v>10 10.1 4b</v>
      </c>
      <c r="M16" s="5" t="str">
        <f>CONCATENATE("01927130433")</f>
        <v>01927130433</v>
      </c>
      <c r="N16" s="5" t="s">
        <v>80</v>
      </c>
      <c r="O16" s="5" t="s">
        <v>76</v>
      </c>
      <c r="P16" s="6">
        <v>45140</v>
      </c>
      <c r="Q16" s="5" t="s">
        <v>32</v>
      </c>
      <c r="R16" s="5" t="s">
        <v>33</v>
      </c>
      <c r="S16" s="5" t="s">
        <v>34</v>
      </c>
      <c r="T16" s="5"/>
      <c r="U16" s="5" t="s">
        <v>35</v>
      </c>
      <c r="V16" s="7">
        <v>21354.12</v>
      </c>
      <c r="W16" s="7">
        <v>9207.9</v>
      </c>
      <c r="X16" s="7">
        <v>8503.2099999999991</v>
      </c>
      <c r="Y16" s="5">
        <v>0</v>
      </c>
      <c r="Z16" s="7">
        <v>3643.01</v>
      </c>
    </row>
    <row r="17" spans="1:26" ht="17.5" x14ac:dyDescent="0.35">
      <c r="A17" s="5" t="s">
        <v>27</v>
      </c>
      <c r="B17" s="5" t="s">
        <v>28</v>
      </c>
      <c r="C17" s="5" t="s">
        <v>44</v>
      </c>
      <c r="D17" s="5" t="s">
        <v>45</v>
      </c>
      <c r="E17" s="5" t="s">
        <v>29</v>
      </c>
      <c r="F17" s="5" t="s">
        <v>29</v>
      </c>
      <c r="G17" s="5">
        <v>2017</v>
      </c>
      <c r="H17" s="5" t="str">
        <f>CONCATENATE("34270281123")</f>
        <v>34270281123</v>
      </c>
      <c r="I17" s="5" t="s">
        <v>30</v>
      </c>
      <c r="J17" s="5" t="s">
        <v>31</v>
      </c>
      <c r="K17" s="5" t="str">
        <f>CONCATENATE("")</f>
        <v/>
      </c>
      <c r="L17" s="5" t="str">
        <f>CONCATENATE("4 4.1 2a")</f>
        <v>4 4.1 2a</v>
      </c>
      <c r="M17" s="5" t="str">
        <f>CONCATENATE("00136660420")</f>
        <v>00136660420</v>
      </c>
      <c r="N17" s="5" t="s">
        <v>81</v>
      </c>
      <c r="O17" s="5" t="s">
        <v>82</v>
      </c>
      <c r="P17" s="6">
        <v>45140</v>
      </c>
      <c r="Q17" s="5" t="s">
        <v>32</v>
      </c>
      <c r="R17" s="5" t="s">
        <v>33</v>
      </c>
      <c r="S17" s="5" t="s">
        <v>34</v>
      </c>
      <c r="T17" s="5"/>
      <c r="U17" s="5" t="s">
        <v>35</v>
      </c>
      <c r="V17" s="7">
        <v>55800</v>
      </c>
      <c r="W17" s="7">
        <v>24060.959999999999</v>
      </c>
      <c r="X17" s="7">
        <v>22219.56</v>
      </c>
      <c r="Y17" s="5">
        <v>0</v>
      </c>
      <c r="Z17" s="7">
        <v>9519.48</v>
      </c>
    </row>
    <row r="18" spans="1:26" x14ac:dyDescent="0.35">
      <c r="A18" s="5" t="s">
        <v>27</v>
      </c>
      <c r="B18" s="5" t="s">
        <v>39</v>
      </c>
      <c r="C18" s="5" t="s">
        <v>44</v>
      </c>
      <c r="D18" s="5" t="s">
        <v>53</v>
      </c>
      <c r="E18" s="5" t="s">
        <v>38</v>
      </c>
      <c r="F18" s="5" t="s">
        <v>83</v>
      </c>
      <c r="G18" s="5">
        <v>2022</v>
      </c>
      <c r="H18" s="5" t="str">
        <f>CONCATENATE("24241114974")</f>
        <v>24241114974</v>
      </c>
      <c r="I18" s="5" t="s">
        <v>30</v>
      </c>
      <c r="J18" s="5" t="s">
        <v>31</v>
      </c>
      <c r="K18" s="5" t="str">
        <f>CONCATENATE("")</f>
        <v/>
      </c>
      <c r="L18" s="5" t="str">
        <f>CONCATENATE("10 10.1 4a")</f>
        <v>10 10.1 4a</v>
      </c>
      <c r="M18" s="5" t="str">
        <f>CONCATENATE("02451910448")</f>
        <v>02451910448</v>
      </c>
      <c r="N18" s="5" t="s">
        <v>84</v>
      </c>
      <c r="O18" s="5" t="s">
        <v>73</v>
      </c>
      <c r="P18" s="6">
        <v>45140</v>
      </c>
      <c r="Q18" s="5" t="s">
        <v>32</v>
      </c>
      <c r="R18" s="5" t="s">
        <v>33</v>
      </c>
      <c r="S18" s="5" t="s">
        <v>34</v>
      </c>
      <c r="T18" s="5"/>
      <c r="U18" s="5" t="s">
        <v>35</v>
      </c>
      <c r="V18" s="7">
        <v>10920.17</v>
      </c>
      <c r="W18" s="7">
        <v>4708.78</v>
      </c>
      <c r="X18" s="7">
        <v>4348.41</v>
      </c>
      <c r="Y18" s="5">
        <v>0</v>
      </c>
      <c r="Z18" s="7">
        <v>1862.98</v>
      </c>
    </row>
    <row r="19" spans="1:26" x14ac:dyDescent="0.35">
      <c r="A19" s="5" t="s">
        <v>27</v>
      </c>
      <c r="B19" s="5" t="s">
        <v>39</v>
      </c>
      <c r="C19" s="5" t="s">
        <v>44</v>
      </c>
      <c r="D19" s="5" t="s">
        <v>57</v>
      </c>
      <c r="E19" s="5" t="s">
        <v>40</v>
      </c>
      <c r="F19" s="5" t="s">
        <v>85</v>
      </c>
      <c r="G19" s="5">
        <v>2022</v>
      </c>
      <c r="H19" s="5" t="str">
        <f>CONCATENATE("24240483834")</f>
        <v>24240483834</v>
      </c>
      <c r="I19" s="5" t="s">
        <v>30</v>
      </c>
      <c r="J19" s="5" t="s">
        <v>31</v>
      </c>
      <c r="K19" s="5" t="str">
        <f>CONCATENATE("")</f>
        <v/>
      </c>
      <c r="L19" s="5" t="str">
        <f>CONCATENATE("10 10.1 4b")</f>
        <v>10 10.1 4b</v>
      </c>
      <c r="M19" s="5" t="str">
        <f>CONCATENATE("GMBPLA67E11G479R")</f>
        <v>GMBPLA67E11G479R</v>
      </c>
      <c r="N19" s="5" t="s">
        <v>86</v>
      </c>
      <c r="O19" s="5" t="s">
        <v>87</v>
      </c>
      <c r="P19" s="6">
        <v>45140</v>
      </c>
      <c r="Q19" s="5" t="s">
        <v>32</v>
      </c>
      <c r="R19" s="5" t="s">
        <v>33</v>
      </c>
      <c r="S19" s="5" t="s">
        <v>34</v>
      </c>
      <c r="T19" s="5"/>
      <c r="U19" s="5" t="s">
        <v>35</v>
      </c>
      <c r="V19" s="7">
        <v>1067.3399999999999</v>
      </c>
      <c r="W19" s="5">
        <v>460.24</v>
      </c>
      <c r="X19" s="5">
        <v>425.01</v>
      </c>
      <c r="Y19" s="5">
        <v>0</v>
      </c>
      <c r="Z19" s="5">
        <v>182.09</v>
      </c>
    </row>
    <row r="20" spans="1:26" x14ac:dyDescent="0.35">
      <c r="A20" s="5" t="s">
        <v>27</v>
      </c>
      <c r="B20" s="5" t="s">
        <v>28</v>
      </c>
      <c r="C20" s="5" t="s">
        <v>44</v>
      </c>
      <c r="D20" s="5" t="s">
        <v>64</v>
      </c>
      <c r="E20" s="5" t="s">
        <v>40</v>
      </c>
      <c r="F20" s="5" t="s">
        <v>88</v>
      </c>
      <c r="G20" s="5">
        <v>2017</v>
      </c>
      <c r="H20" s="5" t="str">
        <f>CONCATENATE("34270281115")</f>
        <v>34270281115</v>
      </c>
      <c r="I20" s="5" t="s">
        <v>30</v>
      </c>
      <c r="J20" s="5" t="s">
        <v>31</v>
      </c>
      <c r="K20" s="5" t="str">
        <f>CONCATENATE("")</f>
        <v/>
      </c>
      <c r="L20" s="5" t="str">
        <f>CONCATENATE("4 4.1 2a")</f>
        <v>4 4.1 2a</v>
      </c>
      <c r="M20" s="5" t="str">
        <f>CONCATENATE("01711320430")</f>
        <v>01711320430</v>
      </c>
      <c r="N20" s="5" t="s">
        <v>89</v>
      </c>
      <c r="O20" s="5" t="s">
        <v>82</v>
      </c>
      <c r="P20" s="6">
        <v>45140</v>
      </c>
      <c r="Q20" s="5" t="s">
        <v>32</v>
      </c>
      <c r="R20" s="5" t="s">
        <v>33</v>
      </c>
      <c r="S20" s="5" t="s">
        <v>34</v>
      </c>
      <c r="T20" s="5"/>
      <c r="U20" s="5" t="s">
        <v>35</v>
      </c>
      <c r="V20" s="7">
        <v>40228.160000000003</v>
      </c>
      <c r="W20" s="7">
        <v>17346.38</v>
      </c>
      <c r="X20" s="7">
        <v>16018.85</v>
      </c>
      <c r="Y20" s="5">
        <v>0</v>
      </c>
      <c r="Z20" s="7">
        <v>6862.93</v>
      </c>
    </row>
    <row r="21" spans="1:26" x14ac:dyDescent="0.35">
      <c r="A21" s="5" t="s">
        <v>27</v>
      </c>
      <c r="B21" s="5" t="s">
        <v>28</v>
      </c>
      <c r="C21" s="5" t="s">
        <v>44</v>
      </c>
      <c r="D21" s="5" t="s">
        <v>44</v>
      </c>
      <c r="E21" s="5" t="s">
        <v>29</v>
      </c>
      <c r="F21" s="5" t="s">
        <v>29</v>
      </c>
      <c r="G21" s="5">
        <v>2017</v>
      </c>
      <c r="H21" s="5" t="str">
        <f>CONCATENATE("34270266710")</f>
        <v>34270266710</v>
      </c>
      <c r="I21" s="5" t="s">
        <v>30</v>
      </c>
      <c r="J21" s="5" t="s">
        <v>31</v>
      </c>
      <c r="K21" s="5" t="str">
        <f>CONCATENATE("")</f>
        <v/>
      </c>
      <c r="L21" s="5" t="str">
        <f>CONCATENATE("19 19.2 6b")</f>
        <v>19 19.2 6b</v>
      </c>
      <c r="M21" s="5" t="str">
        <f>CONCATENATE("BRTLSN90P13I324V")</f>
        <v>BRTLSN90P13I324V</v>
      </c>
      <c r="N21" s="5" t="s">
        <v>90</v>
      </c>
      <c r="O21" s="5" t="s">
        <v>91</v>
      </c>
      <c r="P21" s="6">
        <v>45131</v>
      </c>
      <c r="Q21" s="5" t="s">
        <v>32</v>
      </c>
      <c r="R21" s="5" t="s">
        <v>36</v>
      </c>
      <c r="S21" s="5" t="s">
        <v>34</v>
      </c>
      <c r="T21" s="5"/>
      <c r="U21" s="5" t="s">
        <v>35</v>
      </c>
      <c r="V21" s="7">
        <v>22388</v>
      </c>
      <c r="W21" s="7">
        <v>9653.7099999999991</v>
      </c>
      <c r="X21" s="7">
        <v>8914.9</v>
      </c>
      <c r="Y21" s="5">
        <v>0</v>
      </c>
      <c r="Z21" s="7">
        <v>3819.39</v>
      </c>
    </row>
    <row r="22" spans="1:26" ht="17.5" x14ac:dyDescent="0.35">
      <c r="A22" s="5" t="s">
        <v>27</v>
      </c>
      <c r="B22" s="5" t="s">
        <v>39</v>
      </c>
      <c r="C22" s="5" t="s">
        <v>44</v>
      </c>
      <c r="D22" s="5" t="s">
        <v>57</v>
      </c>
      <c r="E22" s="5" t="s">
        <v>40</v>
      </c>
      <c r="F22" s="5" t="s">
        <v>92</v>
      </c>
      <c r="G22" s="5">
        <v>2022</v>
      </c>
      <c r="H22" s="5" t="str">
        <f>CONCATENATE("24210953386")</f>
        <v>24210953386</v>
      </c>
      <c r="I22" s="5" t="s">
        <v>30</v>
      </c>
      <c r="J22" s="5" t="s">
        <v>31</v>
      </c>
      <c r="K22" s="5" t="str">
        <f>CONCATENATE("")</f>
        <v/>
      </c>
      <c r="L22" s="5" t="str">
        <f>CONCATENATE("13 13.1 4a")</f>
        <v>13 13.1 4a</v>
      </c>
      <c r="M22" s="5" t="str">
        <f>CONCATENATE("03783410545")</f>
        <v>03783410545</v>
      </c>
      <c r="N22" s="5" t="s">
        <v>93</v>
      </c>
      <c r="O22" s="5" t="s">
        <v>94</v>
      </c>
      <c r="P22" s="6">
        <v>45140</v>
      </c>
      <c r="Q22" s="5" t="s">
        <v>32</v>
      </c>
      <c r="R22" s="5" t="s">
        <v>33</v>
      </c>
      <c r="S22" s="5" t="s">
        <v>34</v>
      </c>
      <c r="T22" s="5"/>
      <c r="U22" s="5" t="s">
        <v>35</v>
      </c>
      <c r="V22" s="7">
        <v>9000</v>
      </c>
      <c r="W22" s="7">
        <v>3880.8</v>
      </c>
      <c r="X22" s="7">
        <v>3583.8</v>
      </c>
      <c r="Y22" s="5">
        <v>0</v>
      </c>
      <c r="Z22" s="7">
        <v>1535.4</v>
      </c>
    </row>
    <row r="23" spans="1:26" x14ac:dyDescent="0.35">
      <c r="A23" s="5" t="s">
        <v>27</v>
      </c>
      <c r="B23" s="5" t="s">
        <v>39</v>
      </c>
      <c r="C23" s="5" t="s">
        <v>44</v>
      </c>
      <c r="D23" s="5" t="s">
        <v>57</v>
      </c>
      <c r="E23" s="5" t="s">
        <v>40</v>
      </c>
      <c r="F23" s="5" t="s">
        <v>92</v>
      </c>
      <c r="G23" s="5">
        <v>2022</v>
      </c>
      <c r="H23" s="5" t="str">
        <f>CONCATENATE("24210961645")</f>
        <v>24210961645</v>
      </c>
      <c r="I23" s="5" t="s">
        <v>30</v>
      </c>
      <c r="J23" s="5" t="s">
        <v>31</v>
      </c>
      <c r="K23" s="5" t="str">
        <f>CONCATENATE("")</f>
        <v/>
      </c>
      <c r="L23" s="5" t="str">
        <f>CONCATENATE("13 13.1 4a")</f>
        <v>13 13.1 4a</v>
      </c>
      <c r="M23" s="5" t="str">
        <f>CONCATENATE("CMNFST61R54G535Q")</f>
        <v>CMNFST61R54G535Q</v>
      </c>
      <c r="N23" s="5" t="s">
        <v>95</v>
      </c>
      <c r="O23" s="5" t="s">
        <v>94</v>
      </c>
      <c r="P23" s="6">
        <v>45140</v>
      </c>
      <c r="Q23" s="5" t="s">
        <v>32</v>
      </c>
      <c r="R23" s="5" t="s">
        <v>33</v>
      </c>
      <c r="S23" s="5" t="s">
        <v>34</v>
      </c>
      <c r="T23" s="5"/>
      <c r="U23" s="5" t="s">
        <v>35</v>
      </c>
      <c r="V23" s="7">
        <v>4839.24</v>
      </c>
      <c r="W23" s="7">
        <v>2086.6799999999998</v>
      </c>
      <c r="X23" s="7">
        <v>1926.99</v>
      </c>
      <c r="Y23" s="5">
        <v>0</v>
      </c>
      <c r="Z23" s="5">
        <v>825.57</v>
      </c>
    </row>
    <row r="24" spans="1:26" x14ac:dyDescent="0.35">
      <c r="A24" s="5" t="s">
        <v>27</v>
      </c>
      <c r="B24" s="5" t="s">
        <v>39</v>
      </c>
      <c r="C24" s="5" t="s">
        <v>44</v>
      </c>
      <c r="D24" s="5" t="s">
        <v>57</v>
      </c>
      <c r="E24" s="5" t="s">
        <v>38</v>
      </c>
      <c r="F24" s="5" t="s">
        <v>96</v>
      </c>
      <c r="G24" s="5">
        <v>2022</v>
      </c>
      <c r="H24" s="5" t="str">
        <f>CONCATENATE("24210831715")</f>
        <v>24210831715</v>
      </c>
      <c r="I24" s="5" t="s">
        <v>30</v>
      </c>
      <c r="J24" s="5" t="s">
        <v>31</v>
      </c>
      <c r="K24" s="5" t="str">
        <f>CONCATENATE("")</f>
        <v/>
      </c>
      <c r="L24" s="5" t="str">
        <f>CONCATENATE("13 13.1 4a")</f>
        <v>13 13.1 4a</v>
      </c>
      <c r="M24" s="5" t="str">
        <f>CONCATENATE("TNTMCL68S13D749B")</f>
        <v>TNTMCL68S13D749B</v>
      </c>
      <c r="N24" s="5" t="s">
        <v>97</v>
      </c>
      <c r="O24" s="5" t="s">
        <v>94</v>
      </c>
      <c r="P24" s="6">
        <v>45140</v>
      </c>
      <c r="Q24" s="5" t="s">
        <v>32</v>
      </c>
      <c r="R24" s="5" t="s">
        <v>33</v>
      </c>
      <c r="S24" s="5" t="s">
        <v>34</v>
      </c>
      <c r="T24" s="5"/>
      <c r="U24" s="5" t="s">
        <v>35</v>
      </c>
      <c r="V24" s="7">
        <v>3532.47</v>
      </c>
      <c r="W24" s="7">
        <v>1523.2</v>
      </c>
      <c r="X24" s="7">
        <v>1406.63</v>
      </c>
      <c r="Y24" s="5">
        <v>0</v>
      </c>
      <c r="Z24" s="5">
        <v>602.64</v>
      </c>
    </row>
    <row r="25" spans="1:26" x14ac:dyDescent="0.35">
      <c r="A25" s="5" t="s">
        <v>27</v>
      </c>
      <c r="B25" s="5" t="s">
        <v>39</v>
      </c>
      <c r="C25" s="5" t="s">
        <v>44</v>
      </c>
      <c r="D25" s="5" t="s">
        <v>64</v>
      </c>
      <c r="E25" s="5" t="s">
        <v>40</v>
      </c>
      <c r="F25" s="5" t="s">
        <v>61</v>
      </c>
      <c r="G25" s="5">
        <v>2022</v>
      </c>
      <c r="H25" s="5" t="str">
        <f>CONCATENATE("24241119635")</f>
        <v>24241119635</v>
      </c>
      <c r="I25" s="5" t="s">
        <v>30</v>
      </c>
      <c r="J25" s="5" t="s">
        <v>31</v>
      </c>
      <c r="K25" s="5" t="str">
        <f>CONCATENATE("")</f>
        <v/>
      </c>
      <c r="L25" s="5" t="str">
        <f>CONCATENATE("10 10.1 4a")</f>
        <v>10 10.1 4a</v>
      </c>
      <c r="M25" s="5" t="str">
        <f>CONCATENATE("PSLLSE01S52I156A")</f>
        <v>PSLLSE01S52I156A</v>
      </c>
      <c r="N25" s="5" t="s">
        <v>98</v>
      </c>
      <c r="O25" s="5" t="s">
        <v>99</v>
      </c>
      <c r="P25" s="6">
        <v>45140</v>
      </c>
      <c r="Q25" s="5" t="s">
        <v>32</v>
      </c>
      <c r="R25" s="5" t="s">
        <v>33</v>
      </c>
      <c r="S25" s="5" t="s">
        <v>34</v>
      </c>
      <c r="T25" s="5"/>
      <c r="U25" s="5" t="s">
        <v>35</v>
      </c>
      <c r="V25" s="7">
        <v>4255.6000000000004</v>
      </c>
      <c r="W25" s="7">
        <v>1835.01</v>
      </c>
      <c r="X25" s="7">
        <v>1694.58</v>
      </c>
      <c r="Y25" s="5">
        <v>0</v>
      </c>
      <c r="Z25" s="5">
        <v>726.01</v>
      </c>
    </row>
    <row r="26" spans="1:26" x14ac:dyDescent="0.35">
      <c r="A26" s="5" t="s">
        <v>27</v>
      </c>
      <c r="B26" s="5" t="s">
        <v>28</v>
      </c>
      <c r="C26" s="5" t="s">
        <v>44</v>
      </c>
      <c r="D26" s="5" t="s">
        <v>53</v>
      </c>
      <c r="E26" s="5" t="s">
        <v>42</v>
      </c>
      <c r="F26" s="5" t="s">
        <v>100</v>
      </c>
      <c r="G26" s="5">
        <v>2017</v>
      </c>
      <c r="H26" s="5" t="str">
        <f>CONCATENATE("34270281131")</f>
        <v>34270281131</v>
      </c>
      <c r="I26" s="5" t="s">
        <v>30</v>
      </c>
      <c r="J26" s="5" t="s">
        <v>31</v>
      </c>
      <c r="K26" s="5" t="str">
        <f>CONCATENATE("")</f>
        <v/>
      </c>
      <c r="L26" s="5" t="str">
        <f>CONCATENATE("4 4.1 2a")</f>
        <v>4 4.1 2a</v>
      </c>
      <c r="M26" s="5" t="str">
        <f>CONCATENATE("STRLSS91H15H769C")</f>
        <v>STRLSS91H15H769C</v>
      </c>
      <c r="N26" s="5" t="s">
        <v>101</v>
      </c>
      <c r="O26" s="5" t="s">
        <v>102</v>
      </c>
      <c r="P26" s="6">
        <v>45140</v>
      </c>
      <c r="Q26" s="5" t="s">
        <v>32</v>
      </c>
      <c r="R26" s="5" t="s">
        <v>33</v>
      </c>
      <c r="S26" s="5" t="s">
        <v>34</v>
      </c>
      <c r="T26" s="5"/>
      <c r="U26" s="5" t="s">
        <v>35</v>
      </c>
      <c r="V26" s="7">
        <v>62015.26</v>
      </c>
      <c r="W26" s="7">
        <v>26740.98</v>
      </c>
      <c r="X26" s="7">
        <v>24694.48</v>
      </c>
      <c r="Y26" s="5">
        <v>0</v>
      </c>
      <c r="Z26" s="7">
        <v>10579.8</v>
      </c>
    </row>
    <row r="27" spans="1:26" ht="17.5" x14ac:dyDescent="0.35">
      <c r="A27" s="5" t="s">
        <v>27</v>
      </c>
      <c r="B27" s="5" t="s">
        <v>28</v>
      </c>
      <c r="C27" s="5" t="s">
        <v>44</v>
      </c>
      <c r="D27" s="5" t="s">
        <v>64</v>
      </c>
      <c r="E27" s="5" t="s">
        <v>40</v>
      </c>
      <c r="F27" s="5" t="s">
        <v>61</v>
      </c>
      <c r="G27" s="5">
        <v>2017</v>
      </c>
      <c r="H27" s="5" t="str">
        <f>CONCATENATE("34270281149")</f>
        <v>34270281149</v>
      </c>
      <c r="I27" s="5" t="s">
        <v>30</v>
      </c>
      <c r="J27" s="5" t="s">
        <v>31</v>
      </c>
      <c r="K27" s="5" t="str">
        <f>CONCATENATE("")</f>
        <v/>
      </c>
      <c r="L27" s="5" t="str">
        <f>CONCATENATE("4 4.1 2a")</f>
        <v>4 4.1 2a</v>
      </c>
      <c r="M27" s="5" t="str">
        <f>CONCATENATE("MRCFBA70M30F051R")</f>
        <v>MRCFBA70M30F051R</v>
      </c>
      <c r="N27" s="5" t="s">
        <v>103</v>
      </c>
      <c r="O27" s="5" t="s">
        <v>104</v>
      </c>
      <c r="P27" s="6">
        <v>45140</v>
      </c>
      <c r="Q27" s="5" t="s">
        <v>32</v>
      </c>
      <c r="R27" s="5" t="s">
        <v>33</v>
      </c>
      <c r="S27" s="5" t="s">
        <v>34</v>
      </c>
      <c r="T27" s="5"/>
      <c r="U27" s="5" t="s">
        <v>35</v>
      </c>
      <c r="V27" s="7">
        <v>117580.19</v>
      </c>
      <c r="W27" s="7">
        <v>50700.58</v>
      </c>
      <c r="X27" s="7">
        <v>46820.43</v>
      </c>
      <c r="Y27" s="5">
        <v>0</v>
      </c>
      <c r="Z27" s="7">
        <v>20059.18</v>
      </c>
    </row>
  </sheetData>
  <mergeCells count="2">
    <mergeCell ref="A1:Z1"/>
    <mergeCell ref="A2:Z2"/>
  </mergeCells>
  <pageMargins left="0.75" right="0.75" top="1" bottom="1" header="0.5" footer="0.5"/>
  <pageSetup paperSize="9" orientation="portrait" horizontalDpi="300" verticalDpi="0" r:id="rId1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16708</vt:lpwstr>
  </property>
  <property fmtid="{D5CDD505-2E9C-101B-9397-08002B2CF9AE}" pid="4" name="OptimizationTime">
    <vt:lpwstr>20230831_1142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2023-08-30T10:59:19Z</dcterms:created>
  <dcterms:modified xsi:type="dcterms:W3CDTF">2023-08-30T11:06:05Z</dcterms:modified>
</cp:coreProperties>
</file>