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2023/Decreto n. 633/"/>
    </mc:Choice>
  </mc:AlternateContent>
  <xr:revisionPtr revIDLastSave="0" documentId="8_{BF65038D-A2D5-4BA3-8FCB-6B0D7888332C}" xr6:coauthVersionLast="47" xr6:coauthVersionMax="47" xr10:uidLastSave="{00000000-0000-0000-0000-000000000000}"/>
  <bookViews>
    <workbookView xWindow="-110" yWindow="-110" windowWidth="19420" windowHeight="10420" xr2:uid="{E3C9664D-998D-4BB9-99B3-3D19C788C705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" l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<sst xmlns="http://schemas.openxmlformats.org/spreadsheetml/2006/main" count="237" uniqueCount="68">
  <si>
    <t>Dettaglio Domande Pagabili Decreto 633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</si>
  <si>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</si>
  <si>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</si>
  <si>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</si>
  <si>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</si>
  <si>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</si>
  <si>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</si>
  <si>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</si>
  <si>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</si>
  <si>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</si>
  <si>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</si>
  <si>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</si>
  <si>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</si>
  <si>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</si>
  <si>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</si>
  <si>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</si>
  <si>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</si>
  <si>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</si>
  <si>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</si>
  <si>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</si>
  <si>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</si>
  <si>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</si>
  <si>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</si>
  <si>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</si>
  <si>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</si>
  <si>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</si>
  <si>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</si>
  <si>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</si>
  <si>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</si>
  <si>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NO</t>
  </si>
  <si>
    <t>Nuova Programmazione</t>
  </si>
  <si>
    <t>In Liquidazione</t>
  </si>
  <si>
    <t>Co-Finanziato</t>
  </si>
  <si>
    <t>Ordinario</t>
  </si>
  <si>
    <t>IN PROPRIO</t>
  </si>
  <si>
    <t>Saldo</t>
  </si>
  <si>
    <t>CAA CIA srl</t>
  </si>
  <si>
    <t>SAL</t>
  </si>
  <si>
    <t>SI</t>
  </si>
  <si>
    <t>CAA Coldiretti srl</t>
  </si>
  <si>
    <t>MARCHE</t>
  </si>
  <si>
    <t>LEBEL MARCO</t>
  </si>
  <si>
    <t>AGEA.ASR.2023.1199731</t>
  </si>
  <si>
    <t>ZIG S.R.L.</t>
  </si>
  <si>
    <t>NUBES -TECNOLOGIE DIGITALI PER IL RILIEVO - SOC COOPERATIVA</t>
  </si>
  <si>
    <t>AGEA.ASR.2023.1199787</t>
  </si>
  <si>
    <t>SERV. DEC. AGRICOLTURA E ALIMENTAZIONE - PESARO</t>
  </si>
  <si>
    <t>CAA CIA - PESARO E URBINO - 005</t>
  </si>
  <si>
    <t>MELUCCI ALESSIA</t>
  </si>
  <si>
    <t>AGEA.ASR.2023.1200697</t>
  </si>
  <si>
    <t>CAA CIA - PESARO E URBINO - 002</t>
  </si>
  <si>
    <t>RAGNUCCI ANTINISCA</t>
  </si>
  <si>
    <t>CASAGRANDE SANDRO</t>
  </si>
  <si>
    <t>SADORI MARIO</t>
  </si>
  <si>
    <t>SOCIETA' AGRICOLA CIGNANO SOCIETA' SEMPLICE</t>
  </si>
  <si>
    <t>TRIPPETTA GIOVANNI</t>
  </si>
  <si>
    <t>SERV. DEC. AGRICOLTURA E ALIM. -ASCOLI PICENO</t>
  </si>
  <si>
    <t>IANNI FRANCO</t>
  </si>
  <si>
    <t>AGEA.ASR.2023.1208469</t>
  </si>
  <si>
    <t>CAA Coldiretti - ASCOLI PICENO - 030</t>
  </si>
  <si>
    <t>MAGGIORI DOMENICO</t>
  </si>
  <si>
    <t>REMOLI DANIELE</t>
  </si>
  <si>
    <t>COMUNE DI CUPRAMONTANA</t>
  </si>
  <si>
    <t>AGEA.ASR.2023.1199793</t>
  </si>
  <si>
    <t>MARIANI YURI</t>
  </si>
  <si>
    <t>SERV. DEC. AGRICOLTURA E ALIMENTAZIONE - ANCONA</t>
  </si>
  <si>
    <t>CAA Coldiretti - ANCONA - 002</t>
  </si>
  <si>
    <t>MARINELLI GIORGIO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</si>
</sst>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4D0CF-FABE-4B59-BB9A-F2F6BE84FE15}">
  <dimension ref="A1:Z18"/>
  <sheetViews>
    <sheetView showGridLines="0" tabSelected="1" workbookViewId="0">
      <selection activeCell="E24" sqref="E24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7.7265625" bestFit="1" customWidth="1"/>
    <col min="4" max="4" width="28" bestFit="1" customWidth="1"/>
    <col min="5" max="5" width="20.36328125" bestFit="1" customWidth="1"/>
    <col min="6" max="6" width="21.269531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63281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4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</row>
    <row r="3" spans="1:26" x14ac:dyDescent="0.3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</row>
    <row r="4" spans="1:26" x14ac:dyDescent="0.35">
      <c r="A4" s="5" t="s">
        <v>27</v>
      </c>
      <c r="B4" s="5" t="s">
        <v>28</v>
      </c>
      <c r="C4" s="5" t="s">
        <v>40</v>
      </c>
      <c r="D4" s="5" t="s">
        <v>40</v>
      </c>
      <c r="E4" s="5" t="s">
        <v>34</v>
      </c>
      <c r="F4" s="5" t="s">
        <v>34</v>
      </c>
      <c r="G4" s="5">
        <v>2017</v>
      </c>
      <c r="H4" s="5" t="str">
        <f>CONCATENATE("34270266801")</f>
        <v>34270266801</v>
      </c>
      <c r="I4" s="5" t="s">
        <v>29</v>
      </c>
      <c r="J4" s="5" t="s">
        <v>30</v>
      </c>
      <c r="K4" s="5" t="str">
        <f>CONCATENATE("")</f>
        <v/>
      </c>
      <c r="L4" s="5" t="str">
        <f>CONCATENATE("19 19.2 6b")</f>
        <v>19 19.2 6b</v>
      </c>
      <c r="M4" s="5" t="str">
        <f>CONCATENATE("LBLMRC76P05D451J")</f>
        <v>LBLMRC76P05D451J</v>
      </c>
      <c r="N4" s="5" t="s">
        <v>41</v>
      </c>
      <c r="O4" s="5" t="s">
        <v>42</v>
      </c>
      <c r="P4" s="6">
        <v>45131</v>
      </c>
      <c r="Q4" s="5" t="s">
        <v>31</v>
      </c>
      <c r="R4" s="5" t="s">
        <v>37</v>
      </c>
      <c r="S4" s="5" t="s">
        <v>32</v>
      </c>
      <c r="T4" s="5"/>
      <c r="U4" s="5" t="s">
        <v>33</v>
      </c>
      <c r="V4" s="7">
        <v>15000</v>
      </c>
      <c r="W4" s="7">
        <v>6468</v>
      </c>
      <c r="X4" s="7">
        <v>5973</v>
      </c>
      <c r="Y4" s="5">
        <v>0</v>
      </c>
      <c r="Z4" s="7">
        <v>2559</v>
      </c>
    </row>
    <row r="5" spans="1:26" x14ac:dyDescent="0.35">
      <c r="A5" s="5" t="s">
        <v>27</v>
      </c>
      <c r="B5" s="5" t="s">
        <v>28</v>
      </c>
      <c r="C5" s="5" t="s">
        <v>40</v>
      </c>
      <c r="D5" s="5" t="s">
        <v>40</v>
      </c>
      <c r="E5" s="5" t="s">
        <v>34</v>
      </c>
      <c r="F5" s="5" t="s">
        <v>34</v>
      </c>
      <c r="G5" s="5">
        <v>2017</v>
      </c>
      <c r="H5" s="5" t="str">
        <f>CONCATENATE("34270266793")</f>
        <v>34270266793</v>
      </c>
      <c r="I5" s="5" t="s">
        <v>29</v>
      </c>
      <c r="J5" s="5" t="s">
        <v>30</v>
      </c>
      <c r="K5" s="5" t="str">
        <f>CONCATENATE("")</f>
        <v/>
      </c>
      <c r="L5" s="5" t="str">
        <f>CONCATENATE("19 19.2 6b")</f>
        <v>19 19.2 6b</v>
      </c>
      <c r="M5" s="5" t="str">
        <f>CONCATENATE("02113600387")</f>
        <v>02113600387</v>
      </c>
      <c r="N5" s="5" t="s">
        <v>43</v>
      </c>
      <c r="O5" s="5" t="s">
        <v>42</v>
      </c>
      <c r="P5" s="6">
        <v>45131</v>
      </c>
      <c r="Q5" s="5" t="s">
        <v>31</v>
      </c>
      <c r="R5" s="5" t="s">
        <v>37</v>
      </c>
      <c r="S5" s="5" t="s">
        <v>32</v>
      </c>
      <c r="T5" s="5"/>
      <c r="U5" s="5" t="s">
        <v>33</v>
      </c>
      <c r="V5" s="7">
        <v>15000</v>
      </c>
      <c r="W5" s="7">
        <v>6468</v>
      </c>
      <c r="X5" s="7">
        <v>5973</v>
      </c>
      <c r="Y5" s="5">
        <v>0</v>
      </c>
      <c r="Z5" s="7">
        <v>2559</v>
      </c>
    </row>
    <row r="6" spans="1:26" x14ac:dyDescent="0.35">
      <c r="A6" s="5" t="s">
        <v>27</v>
      </c>
      <c r="B6" s="5" t="s">
        <v>28</v>
      </c>
      <c r="C6" s="5" t="s">
        <v>40</v>
      </c>
      <c r="D6" s="5" t="s">
        <v>40</v>
      </c>
      <c r="E6" s="5" t="s">
        <v>34</v>
      </c>
      <c r="F6" s="5" t="s">
        <v>34</v>
      </c>
      <c r="G6" s="5">
        <v>2017</v>
      </c>
      <c r="H6" s="5" t="str">
        <f>CONCATENATE("34270266728")</f>
        <v>34270266728</v>
      </c>
      <c r="I6" s="5" t="s">
        <v>29</v>
      </c>
      <c r="J6" s="5" t="s">
        <v>30</v>
      </c>
      <c r="K6" s="5" t="str">
        <f>CONCATENATE("")</f>
        <v/>
      </c>
      <c r="L6" s="5" t="str">
        <f>CONCATENATE("19 19.2 6b")</f>
        <v>19 19.2 6b</v>
      </c>
      <c r="M6" s="5" t="str">
        <f>CONCATENATE("02035970439")</f>
        <v>02035970439</v>
      </c>
      <c r="N6" s="5" t="s">
        <v>44</v>
      </c>
      <c r="O6" s="5" t="s">
        <v>45</v>
      </c>
      <c r="P6" s="6">
        <v>45131</v>
      </c>
      <c r="Q6" s="5" t="s">
        <v>31</v>
      </c>
      <c r="R6" s="5" t="s">
        <v>35</v>
      </c>
      <c r="S6" s="5" t="s">
        <v>32</v>
      </c>
      <c r="T6" s="5"/>
      <c r="U6" s="5" t="s">
        <v>33</v>
      </c>
      <c r="V6" s="7">
        <v>12726.75</v>
      </c>
      <c r="W6" s="7">
        <v>5487.77</v>
      </c>
      <c r="X6" s="7">
        <v>5067.79</v>
      </c>
      <c r="Y6" s="5">
        <v>0</v>
      </c>
      <c r="Z6" s="7">
        <v>2171.19</v>
      </c>
    </row>
    <row r="7" spans="1:26" x14ac:dyDescent="0.35">
      <c r="A7" s="5" t="s">
        <v>27</v>
      </c>
      <c r="B7" s="5" t="s">
        <v>28</v>
      </c>
      <c r="C7" s="5" t="s">
        <v>40</v>
      </c>
      <c r="D7" s="5" t="s">
        <v>46</v>
      </c>
      <c r="E7" s="5" t="s">
        <v>36</v>
      </c>
      <c r="F7" s="5" t="s">
        <v>47</v>
      </c>
      <c r="G7" s="5">
        <v>2017</v>
      </c>
      <c r="H7" s="5" t="str">
        <f>CONCATENATE("24270242530")</f>
        <v>24270242530</v>
      </c>
      <c r="I7" s="5" t="s">
        <v>29</v>
      </c>
      <c r="J7" s="5" t="s">
        <v>30</v>
      </c>
      <c r="K7" s="5" t="str">
        <f>CONCATENATE("")</f>
        <v/>
      </c>
      <c r="L7" s="5" t="str">
        <f>CONCATENATE("3 3.1 3a")</f>
        <v>3 3.1 3a</v>
      </c>
      <c r="M7" s="5" t="str">
        <f>CONCATENATE("MLCLSS99B54D488C")</f>
        <v>MLCLSS99B54D488C</v>
      </c>
      <c r="N7" s="5" t="s">
        <v>48</v>
      </c>
      <c r="O7" s="5" t="s">
        <v>49</v>
      </c>
      <c r="P7" s="6">
        <v>45131</v>
      </c>
      <c r="Q7" s="5" t="s">
        <v>31</v>
      </c>
      <c r="R7" s="5" t="s">
        <v>35</v>
      </c>
      <c r="S7" s="5" t="s">
        <v>32</v>
      </c>
      <c r="T7" s="5"/>
      <c r="U7" s="5" t="s">
        <v>33</v>
      </c>
      <c r="V7" s="7">
        <v>1302.7</v>
      </c>
      <c r="W7" s="5">
        <v>561.72</v>
      </c>
      <c r="X7" s="5">
        <v>518.74</v>
      </c>
      <c r="Y7" s="5">
        <v>0</v>
      </c>
      <c r="Z7" s="5">
        <v>222.24</v>
      </c>
    </row>
    <row r="8" spans="1:26" x14ac:dyDescent="0.35">
      <c r="A8" s="5" t="s">
        <v>27</v>
      </c>
      <c r="B8" s="5" t="s">
        <v>28</v>
      </c>
      <c r="C8" s="5" t="s">
        <v>40</v>
      </c>
      <c r="D8" s="5" t="s">
        <v>46</v>
      </c>
      <c r="E8" s="5" t="s">
        <v>36</v>
      </c>
      <c r="F8" s="5" t="s">
        <v>50</v>
      </c>
      <c r="G8" s="5">
        <v>2017</v>
      </c>
      <c r="H8" s="5" t="str">
        <f>CONCATENATE("24270242522")</f>
        <v>24270242522</v>
      </c>
      <c r="I8" s="5" t="s">
        <v>29</v>
      </c>
      <c r="J8" s="5" t="s">
        <v>30</v>
      </c>
      <c r="K8" s="5" t="str">
        <f>CONCATENATE("")</f>
        <v/>
      </c>
      <c r="L8" s="5" t="str">
        <f>CONCATENATE("3 3.1 3a")</f>
        <v>3 3.1 3a</v>
      </c>
      <c r="M8" s="5" t="str">
        <f>CONCATENATE("RGNNNS78B48L500C")</f>
        <v>RGNNNS78B48L500C</v>
      </c>
      <c r="N8" s="5" t="s">
        <v>51</v>
      </c>
      <c r="O8" s="5" t="s">
        <v>49</v>
      </c>
      <c r="P8" s="6">
        <v>45131</v>
      </c>
      <c r="Q8" s="5" t="s">
        <v>31</v>
      </c>
      <c r="R8" s="5" t="s">
        <v>35</v>
      </c>
      <c r="S8" s="5" t="s">
        <v>32</v>
      </c>
      <c r="T8" s="5"/>
      <c r="U8" s="5" t="s">
        <v>33</v>
      </c>
      <c r="V8" s="7">
        <v>1034.02</v>
      </c>
      <c r="W8" s="5">
        <v>445.87</v>
      </c>
      <c r="X8" s="5">
        <v>411.75</v>
      </c>
      <c r="Y8" s="5">
        <v>0</v>
      </c>
      <c r="Z8" s="5">
        <v>176.4</v>
      </c>
    </row>
    <row r="9" spans="1:26" x14ac:dyDescent="0.35">
      <c r="A9" s="5" t="s">
        <v>27</v>
      </c>
      <c r="B9" s="5" t="s">
        <v>28</v>
      </c>
      <c r="C9" s="5" t="s">
        <v>40</v>
      </c>
      <c r="D9" s="5" t="s">
        <v>46</v>
      </c>
      <c r="E9" s="5" t="s">
        <v>36</v>
      </c>
      <c r="F9" s="5" t="s">
        <v>47</v>
      </c>
      <c r="G9" s="5">
        <v>2017</v>
      </c>
      <c r="H9" s="5" t="str">
        <f>CONCATENATE("24270242571")</f>
        <v>24270242571</v>
      </c>
      <c r="I9" s="5" t="s">
        <v>29</v>
      </c>
      <c r="J9" s="5" t="s">
        <v>30</v>
      </c>
      <c r="K9" s="5" t="str">
        <f>CONCATENATE("")</f>
        <v/>
      </c>
      <c r="L9" s="5" t="str">
        <f>CONCATENATE("3 3.1 3a")</f>
        <v>3 3.1 3a</v>
      </c>
      <c r="M9" s="5" t="str">
        <f>CONCATENATE("CSGSDR35T22D749C")</f>
        <v>CSGSDR35T22D749C</v>
      </c>
      <c r="N9" s="5" t="s">
        <v>52</v>
      </c>
      <c r="O9" s="5" t="s">
        <v>49</v>
      </c>
      <c r="P9" s="6">
        <v>45131</v>
      </c>
      <c r="Q9" s="5" t="s">
        <v>31</v>
      </c>
      <c r="R9" s="5" t="s">
        <v>35</v>
      </c>
      <c r="S9" s="5" t="s">
        <v>32</v>
      </c>
      <c r="T9" s="5"/>
      <c r="U9" s="5" t="s">
        <v>33</v>
      </c>
      <c r="V9" s="5">
        <v>963.97</v>
      </c>
      <c r="W9" s="5">
        <v>415.66</v>
      </c>
      <c r="X9" s="5">
        <v>383.85</v>
      </c>
      <c r="Y9" s="5">
        <v>0</v>
      </c>
      <c r="Z9" s="5">
        <v>164.46</v>
      </c>
    </row>
    <row r="10" spans="1:26" x14ac:dyDescent="0.35">
      <c r="A10" s="5" t="s">
        <v>27</v>
      </c>
      <c r="B10" s="5" t="s">
        <v>28</v>
      </c>
      <c r="C10" s="5" t="s">
        <v>40</v>
      </c>
      <c r="D10" s="5" t="s">
        <v>46</v>
      </c>
      <c r="E10" s="5" t="s">
        <v>36</v>
      </c>
      <c r="F10" s="5" t="s">
        <v>47</v>
      </c>
      <c r="G10" s="5">
        <v>2017</v>
      </c>
      <c r="H10" s="5" t="str">
        <f>CONCATENATE("24270242563")</f>
        <v>24270242563</v>
      </c>
      <c r="I10" s="5" t="s">
        <v>29</v>
      </c>
      <c r="J10" s="5" t="s">
        <v>30</v>
      </c>
      <c r="K10" s="5" t="str">
        <f>CONCATENATE("")</f>
        <v/>
      </c>
      <c r="L10" s="5" t="str">
        <f>CONCATENATE("3 3.1 3a")</f>
        <v>3 3.1 3a</v>
      </c>
      <c r="M10" s="5" t="str">
        <f>CONCATENATE("SDRMRA28P15A639I")</f>
        <v>SDRMRA28P15A639I</v>
      </c>
      <c r="N10" s="5" t="s">
        <v>53</v>
      </c>
      <c r="O10" s="5" t="s">
        <v>49</v>
      </c>
      <c r="P10" s="6">
        <v>45131</v>
      </c>
      <c r="Q10" s="5" t="s">
        <v>31</v>
      </c>
      <c r="R10" s="5" t="s">
        <v>35</v>
      </c>
      <c r="S10" s="5" t="s">
        <v>32</v>
      </c>
      <c r="T10" s="5"/>
      <c r="U10" s="5" t="s">
        <v>33</v>
      </c>
      <c r="V10" s="5">
        <v>723.91</v>
      </c>
      <c r="W10" s="5">
        <v>312.14999999999998</v>
      </c>
      <c r="X10" s="5">
        <v>288.26</v>
      </c>
      <c r="Y10" s="5">
        <v>0</v>
      </c>
      <c r="Z10" s="5">
        <v>123.5</v>
      </c>
    </row>
    <row r="11" spans="1:26" x14ac:dyDescent="0.35">
      <c r="A11" s="5" t="s">
        <v>27</v>
      </c>
      <c r="B11" s="5" t="s">
        <v>28</v>
      </c>
      <c r="C11" s="5" t="s">
        <v>40</v>
      </c>
      <c r="D11" s="5" t="s">
        <v>46</v>
      </c>
      <c r="E11" s="5" t="s">
        <v>36</v>
      </c>
      <c r="F11" s="5" t="s">
        <v>50</v>
      </c>
      <c r="G11" s="5">
        <v>2017</v>
      </c>
      <c r="H11" s="5" t="str">
        <f>CONCATENATE("24270242506")</f>
        <v>24270242506</v>
      </c>
      <c r="I11" s="5" t="s">
        <v>29</v>
      </c>
      <c r="J11" s="5" t="s">
        <v>30</v>
      </c>
      <c r="K11" s="5" t="str">
        <f>CONCATENATE("")</f>
        <v/>
      </c>
      <c r="L11" s="5" t="str">
        <f>CONCATENATE("3 3.1 3a")</f>
        <v>3 3.1 3a</v>
      </c>
      <c r="M11" s="5" t="str">
        <f>CONCATENATE("00600040414")</f>
        <v>00600040414</v>
      </c>
      <c r="N11" s="5" t="s">
        <v>54</v>
      </c>
      <c r="O11" s="5" t="s">
        <v>49</v>
      </c>
      <c r="P11" s="6">
        <v>45131</v>
      </c>
      <c r="Q11" s="5" t="s">
        <v>31</v>
      </c>
      <c r="R11" s="5" t="s">
        <v>35</v>
      </c>
      <c r="S11" s="5" t="s">
        <v>32</v>
      </c>
      <c r="T11" s="5"/>
      <c r="U11" s="5" t="s">
        <v>33</v>
      </c>
      <c r="V11" s="7">
        <v>1616.36</v>
      </c>
      <c r="W11" s="5">
        <v>696.97</v>
      </c>
      <c r="X11" s="5">
        <v>643.63</v>
      </c>
      <c r="Y11" s="5">
        <v>0</v>
      </c>
      <c r="Z11" s="5">
        <v>275.76</v>
      </c>
    </row>
    <row r="12" spans="1:26" x14ac:dyDescent="0.35">
      <c r="A12" s="5" t="s">
        <v>27</v>
      </c>
      <c r="B12" s="5" t="s">
        <v>28</v>
      </c>
      <c r="C12" s="5" t="s">
        <v>40</v>
      </c>
      <c r="D12" s="5" t="s">
        <v>46</v>
      </c>
      <c r="E12" s="5" t="s">
        <v>36</v>
      </c>
      <c r="F12" s="5" t="s">
        <v>50</v>
      </c>
      <c r="G12" s="5">
        <v>2017</v>
      </c>
      <c r="H12" s="5" t="str">
        <f>CONCATENATE("24270242514")</f>
        <v>24270242514</v>
      </c>
      <c r="I12" s="5" t="s">
        <v>29</v>
      </c>
      <c r="J12" s="5" t="s">
        <v>30</v>
      </c>
      <c r="K12" s="5" t="str">
        <f>CONCATENATE("")</f>
        <v/>
      </c>
      <c r="L12" s="5" t="str">
        <f>CONCATENATE("3 3.1 3a")</f>
        <v>3 3.1 3a</v>
      </c>
      <c r="M12" s="5" t="str">
        <f>CONCATENATE("TRPGNN99H06L500E")</f>
        <v>TRPGNN99H06L500E</v>
      </c>
      <c r="N12" s="5" t="s">
        <v>55</v>
      </c>
      <c r="O12" s="5" t="s">
        <v>49</v>
      </c>
      <c r="P12" s="6">
        <v>45131</v>
      </c>
      <c r="Q12" s="5" t="s">
        <v>31</v>
      </c>
      <c r="R12" s="5" t="s">
        <v>35</v>
      </c>
      <c r="S12" s="5" t="s">
        <v>32</v>
      </c>
      <c r="T12" s="5"/>
      <c r="U12" s="5" t="s">
        <v>33</v>
      </c>
      <c r="V12" s="5">
        <v>980</v>
      </c>
      <c r="W12" s="5">
        <v>422.58</v>
      </c>
      <c r="X12" s="5">
        <v>390.24</v>
      </c>
      <c r="Y12" s="5">
        <v>0</v>
      </c>
      <c r="Z12" s="5">
        <v>167.18</v>
      </c>
    </row>
    <row r="13" spans="1:26" x14ac:dyDescent="0.35">
      <c r="A13" s="5" t="s">
        <v>27</v>
      </c>
      <c r="B13" s="5" t="s">
        <v>28</v>
      </c>
      <c r="C13" s="5" t="s">
        <v>40</v>
      </c>
      <c r="D13" s="5" t="s">
        <v>56</v>
      </c>
      <c r="E13" s="5" t="s">
        <v>34</v>
      </c>
      <c r="F13" s="5" t="s">
        <v>34</v>
      </c>
      <c r="G13" s="5">
        <v>2017</v>
      </c>
      <c r="H13" s="5" t="str">
        <f>CONCATENATE("34270266686")</f>
        <v>34270266686</v>
      </c>
      <c r="I13" s="5" t="s">
        <v>29</v>
      </c>
      <c r="J13" s="5" t="s">
        <v>30</v>
      </c>
      <c r="K13" s="5" t="str">
        <f>CONCATENATE("")</f>
        <v/>
      </c>
      <c r="L13" s="5" t="str">
        <f>CONCATENATE("8 8.1 5e")</f>
        <v>8 8.1 5e</v>
      </c>
      <c r="M13" s="5" t="str">
        <f>CONCATENATE("NNIFNC74A22H501Y")</f>
        <v>NNIFNC74A22H501Y</v>
      </c>
      <c r="N13" s="5" t="s">
        <v>57</v>
      </c>
      <c r="O13" s="5" t="s">
        <v>58</v>
      </c>
      <c r="P13" s="6">
        <v>45131</v>
      </c>
      <c r="Q13" s="5" t="s">
        <v>31</v>
      </c>
      <c r="R13" s="5" t="s">
        <v>35</v>
      </c>
      <c r="S13" s="5" t="s">
        <v>32</v>
      </c>
      <c r="T13" s="5"/>
      <c r="U13" s="5" t="s">
        <v>33</v>
      </c>
      <c r="V13" s="7">
        <v>20282.23</v>
      </c>
      <c r="W13" s="7">
        <v>8745.7000000000007</v>
      </c>
      <c r="X13" s="7">
        <v>8076.38</v>
      </c>
      <c r="Y13" s="5">
        <v>0</v>
      </c>
      <c r="Z13" s="7">
        <v>3460.15</v>
      </c>
    </row>
    <row r="14" spans="1:26" ht="17.5" x14ac:dyDescent="0.35">
      <c r="A14" s="5" t="s">
        <v>27</v>
      </c>
      <c r="B14" s="5" t="s">
        <v>28</v>
      </c>
      <c r="C14" s="5" t="s">
        <v>40</v>
      </c>
      <c r="D14" s="5" t="s">
        <v>56</v>
      </c>
      <c r="E14" s="5" t="s">
        <v>39</v>
      </c>
      <c r="F14" s="5" t="s">
        <v>59</v>
      </c>
      <c r="G14" s="5">
        <v>2017</v>
      </c>
      <c r="H14" s="5" t="str">
        <f>CONCATENATE("34270266702")</f>
        <v>34270266702</v>
      </c>
      <c r="I14" s="5" t="s">
        <v>29</v>
      </c>
      <c r="J14" s="5" t="s">
        <v>30</v>
      </c>
      <c r="K14" s="5" t="str">
        <f>CONCATENATE("")</f>
        <v/>
      </c>
      <c r="L14" s="5" t="str">
        <f>CONCATENATE("8 8.1 5e")</f>
        <v>8 8.1 5e</v>
      </c>
      <c r="M14" s="5" t="str">
        <f>CONCATENATE("MGGDNC66P23A462N")</f>
        <v>MGGDNC66P23A462N</v>
      </c>
      <c r="N14" s="5" t="s">
        <v>60</v>
      </c>
      <c r="O14" s="5" t="s">
        <v>58</v>
      </c>
      <c r="P14" s="6">
        <v>45131</v>
      </c>
      <c r="Q14" s="5" t="s">
        <v>31</v>
      </c>
      <c r="R14" s="5" t="s">
        <v>35</v>
      </c>
      <c r="S14" s="5" t="s">
        <v>32</v>
      </c>
      <c r="T14" s="5"/>
      <c r="U14" s="5" t="s">
        <v>33</v>
      </c>
      <c r="V14" s="7">
        <v>6255.57</v>
      </c>
      <c r="W14" s="7">
        <v>2697.4</v>
      </c>
      <c r="X14" s="7">
        <v>2490.9699999999998</v>
      </c>
      <c r="Y14" s="5">
        <v>0</v>
      </c>
      <c r="Z14" s="7">
        <v>1067.2</v>
      </c>
    </row>
    <row r="15" spans="1:26" x14ac:dyDescent="0.35">
      <c r="A15" s="5" t="s">
        <v>27</v>
      </c>
      <c r="B15" s="5" t="s">
        <v>28</v>
      </c>
      <c r="C15" s="5" t="s">
        <v>40</v>
      </c>
      <c r="D15" s="5" t="s">
        <v>56</v>
      </c>
      <c r="E15" s="5" t="s">
        <v>34</v>
      </c>
      <c r="F15" s="5" t="s">
        <v>34</v>
      </c>
      <c r="G15" s="5">
        <v>2017</v>
      </c>
      <c r="H15" s="5" t="str">
        <f>CONCATENATE("34270266694")</f>
        <v>34270266694</v>
      </c>
      <c r="I15" s="5" t="s">
        <v>29</v>
      </c>
      <c r="J15" s="5" t="s">
        <v>30</v>
      </c>
      <c r="K15" s="5" t="str">
        <f>CONCATENATE("")</f>
        <v/>
      </c>
      <c r="L15" s="5" t="str">
        <f>CONCATENATE("8 8.1 5e")</f>
        <v>8 8.1 5e</v>
      </c>
      <c r="M15" s="5" t="str">
        <f>CONCATENATE("RMLDNL85E09A252X")</f>
        <v>RMLDNL85E09A252X</v>
      </c>
      <c r="N15" s="5" t="s">
        <v>61</v>
      </c>
      <c r="O15" s="5" t="s">
        <v>58</v>
      </c>
      <c r="P15" s="6">
        <v>45131</v>
      </c>
      <c r="Q15" s="5" t="s">
        <v>31</v>
      </c>
      <c r="R15" s="5" t="s">
        <v>35</v>
      </c>
      <c r="S15" s="5" t="s">
        <v>32</v>
      </c>
      <c r="T15" s="5"/>
      <c r="U15" s="5" t="s">
        <v>33</v>
      </c>
      <c r="V15" s="7">
        <v>10354.86</v>
      </c>
      <c r="W15" s="7">
        <v>4465.0200000000004</v>
      </c>
      <c r="X15" s="7">
        <v>4123.3100000000004</v>
      </c>
      <c r="Y15" s="5">
        <v>0</v>
      </c>
      <c r="Z15" s="7">
        <v>1766.53</v>
      </c>
    </row>
    <row r="16" spans="1:26" x14ac:dyDescent="0.35">
      <c r="A16" s="5" t="s">
        <v>27</v>
      </c>
      <c r="B16" s="5" t="s">
        <v>28</v>
      </c>
      <c r="C16" s="5" t="s">
        <v>40</v>
      </c>
      <c r="D16" s="5" t="s">
        <v>40</v>
      </c>
      <c r="E16" s="5" t="s">
        <v>34</v>
      </c>
      <c r="F16" s="5" t="s">
        <v>34</v>
      </c>
      <c r="G16" s="5">
        <v>2017</v>
      </c>
      <c r="H16" s="5" t="str">
        <f>CONCATENATE("34270266744")</f>
        <v>34270266744</v>
      </c>
      <c r="I16" s="5" t="s">
        <v>38</v>
      </c>
      <c r="J16" s="5" t="s">
        <v>30</v>
      </c>
      <c r="K16" s="5" t="str">
        <f>CONCATENATE("")</f>
        <v/>
      </c>
      <c r="L16" s="5" t="str">
        <f>CONCATENATE("19 19.2 6b")</f>
        <v>19 19.2 6b</v>
      </c>
      <c r="M16" s="5" t="str">
        <f>CONCATENATE("00208390427")</f>
        <v>00208390427</v>
      </c>
      <c r="N16" s="5" t="s">
        <v>62</v>
      </c>
      <c r="O16" s="5" t="s">
        <v>63</v>
      </c>
      <c r="P16" s="6">
        <v>45131</v>
      </c>
      <c r="Q16" s="5" t="s">
        <v>31</v>
      </c>
      <c r="R16" s="5" t="s">
        <v>35</v>
      </c>
      <c r="S16" s="5" t="s">
        <v>32</v>
      </c>
      <c r="T16" s="5"/>
      <c r="U16" s="5" t="s">
        <v>33</v>
      </c>
      <c r="V16" s="7">
        <v>57893.46</v>
      </c>
      <c r="W16" s="7">
        <v>24963.66</v>
      </c>
      <c r="X16" s="7">
        <v>23053.18</v>
      </c>
      <c r="Y16" s="5">
        <v>0</v>
      </c>
      <c r="Z16" s="7">
        <v>9876.6200000000008</v>
      </c>
    </row>
    <row r="17" spans="1:26" x14ac:dyDescent="0.35">
      <c r="A17" s="5" t="s">
        <v>27</v>
      </c>
      <c r="B17" s="5" t="s">
        <v>28</v>
      </c>
      <c r="C17" s="5" t="s">
        <v>40</v>
      </c>
      <c r="D17" s="5" t="s">
        <v>56</v>
      </c>
      <c r="E17" s="5" t="s">
        <v>34</v>
      </c>
      <c r="F17" s="5" t="s">
        <v>34</v>
      </c>
      <c r="G17" s="5">
        <v>2017</v>
      </c>
      <c r="H17" s="5" t="str">
        <f>CONCATENATE("34270266660")</f>
        <v>34270266660</v>
      </c>
      <c r="I17" s="5" t="s">
        <v>29</v>
      </c>
      <c r="J17" s="5" t="s">
        <v>30</v>
      </c>
      <c r="K17" s="5" t="str">
        <f>CONCATENATE("")</f>
        <v/>
      </c>
      <c r="L17" s="5" t="str">
        <f>CONCATENATE("8 8.1 5e")</f>
        <v>8 8.1 5e</v>
      </c>
      <c r="M17" s="5" t="str">
        <f>CONCATENATE("MRNYRU88B16A462O")</f>
        <v>MRNYRU88B16A462O</v>
      </c>
      <c r="N17" s="5" t="s">
        <v>64</v>
      </c>
      <c r="O17" s="5" t="s">
        <v>58</v>
      </c>
      <c r="P17" s="6">
        <v>45131</v>
      </c>
      <c r="Q17" s="5" t="s">
        <v>31</v>
      </c>
      <c r="R17" s="5" t="s">
        <v>35</v>
      </c>
      <c r="S17" s="5" t="s">
        <v>32</v>
      </c>
      <c r="T17" s="5"/>
      <c r="U17" s="5" t="s">
        <v>33</v>
      </c>
      <c r="V17" s="7">
        <v>15753.76</v>
      </c>
      <c r="W17" s="7">
        <v>6793.02</v>
      </c>
      <c r="X17" s="7">
        <v>6273.15</v>
      </c>
      <c r="Y17" s="5">
        <v>0</v>
      </c>
      <c r="Z17" s="7">
        <v>2687.59</v>
      </c>
    </row>
    <row r="18" spans="1:26" ht="17.5" x14ac:dyDescent="0.35">
      <c r="A18" s="5" t="s">
        <v>27</v>
      </c>
      <c r="B18" s="5" t="s">
        <v>28</v>
      </c>
      <c r="C18" s="5" t="s">
        <v>40</v>
      </c>
      <c r="D18" s="5" t="s">
        <v>65</v>
      </c>
      <c r="E18" s="5" t="s">
        <v>39</v>
      </c>
      <c r="F18" s="5" t="s">
        <v>66</v>
      </c>
      <c r="G18" s="5">
        <v>2017</v>
      </c>
      <c r="H18" s="5" t="str">
        <f>CONCATENATE("34270266678")</f>
        <v>34270266678</v>
      </c>
      <c r="I18" s="5" t="s">
        <v>29</v>
      </c>
      <c r="J18" s="5" t="s">
        <v>30</v>
      </c>
      <c r="K18" s="5" t="str">
        <f>CONCATENATE("")</f>
        <v/>
      </c>
      <c r="L18" s="5" t="str">
        <f>CONCATENATE("8 8.1 5e")</f>
        <v>8 8.1 5e</v>
      </c>
      <c r="M18" s="5" t="str">
        <f>CONCATENATE("MRNGRG53P04D451Q")</f>
        <v>MRNGRG53P04D451Q</v>
      </c>
      <c r="N18" s="5" t="s">
        <v>67</v>
      </c>
      <c r="O18" s="5" t="s">
        <v>58</v>
      </c>
      <c r="P18" s="6">
        <v>45131</v>
      </c>
      <c r="Q18" s="5" t="s">
        <v>31</v>
      </c>
      <c r="R18" s="5" t="s">
        <v>35</v>
      </c>
      <c r="S18" s="5" t="s">
        <v>32</v>
      </c>
      <c r="T18" s="5"/>
      <c r="U18" s="5" t="s">
        <v>33</v>
      </c>
      <c r="V18" s="7">
        <v>3739.55</v>
      </c>
      <c r="W18" s="7">
        <v>1612.49</v>
      </c>
      <c r="X18" s="7">
        <v>1489.09</v>
      </c>
      <c r="Y18" s="5">
        <v>0</v>
      </c>
      <c r="Z18" s="5">
        <v>637.97</v>
      </c>
    </row>
  </sheetData>
  <mergeCells count="2">
    <mergeCell ref="A1:Z1"/>
    <mergeCell ref="A2:Z2"/>
  </mergeCells>
  <pageMargins left="0.75" right="0.75" top="1" bottom="1" header="0.5" footer="0.5"/>
  <pageSetup paperSize="9" orientation="portrait" horizontalDpi="300" verticalDpi="0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14455</vt:lpwstr>
  </property>
  <property fmtid="{D5CDD505-2E9C-101B-9397-08002B2CF9AE}" pid="4" name="OptimizationTime">
    <vt:lpwstr>20230802_1912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2023-08-02T16:34:41Z</dcterms:created>
  <dcterms:modified xsi:type="dcterms:W3CDTF">2023-08-02T16:35:25Z</dcterms:modified>
</cp:coreProperties>
</file>