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60/"/>
    </mc:Choice>
  </mc:AlternateContent>
  <xr:revisionPtr revIDLastSave="0" documentId="8_{E82BB1D8-17F3-4E02-8D34-47A8DFEE93A5}" xr6:coauthVersionLast="47" xr6:coauthVersionMax="47" xr10:uidLastSave="{00000000-0000-0000-0000-000000000000}"/>
  <bookViews>
    <workbookView xWindow="-110" yWindow="-110" windowWidth="19420" windowHeight="10420" xr2:uid="{E0511922-6F61-4D85-8B12-1B19DC39A78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<sst xmlns="http://schemas.openxmlformats.org/spreadsheetml/2006/main" count="391" uniqueCount="90">
  <si>
    <t>Dettaglio Domande Pagabili Decreto 560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</si>
  <si>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</si>
  <si>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</si>
  <si>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</si>
  <si>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</si>
  <si>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</si>
  <si>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</si>
  <si>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</si>
  <si>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</si>
  <si>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</si>
  <si>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</si>
  <si>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</si>
  <si>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</si>
  <si>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</si>
  <si>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</si>
  <si>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</si>
  <si>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</si>
  <si>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</si>
  <si>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</si>
  <si>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</si>
  <si>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</si>
  <si>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</si>
  <si>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</si>
  <si>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</si>
  <si>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</si>
  <si>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</si>
  <si>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</si>
  <si>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</si>
  <si>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</si>
  <si>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</si>
  <si>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</si>
  <si>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</si>
  <si>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</si>
  <si>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Saldo</t>
  </si>
  <si>
    <t>Co-Finanziato</t>
  </si>
  <si>
    <t>Ordinario</t>
  </si>
  <si>
    <t>CAA Confagricoltura srl</t>
  </si>
  <si>
    <t>CAA CIA srl</t>
  </si>
  <si>
    <t>SI</t>
  </si>
  <si>
    <t>Misure Strutturali</t>
  </si>
  <si>
    <t>IN PROPRIO</t>
  </si>
  <si>
    <t>CAA LiberiAgricoltori srl già CAA AGCI srl</t>
  </si>
  <si>
    <t>SAL</t>
  </si>
  <si>
    <t>CAA UNICAA srl</t>
  </si>
  <si>
    <t>MARCHE</t>
  </si>
  <si>
    <t>SERV. DEC. AGRICOLTURA E ALIM. -ASCOLI PICENO</t>
  </si>
  <si>
    <t>CAA CIA - ASCOLI PICENO - 001</t>
  </si>
  <si>
    <t>ANGELLOZZI NADIA</t>
  </si>
  <si>
    <t>AGEA.ASR.2022.0848744</t>
  </si>
  <si>
    <t>SERV. DEC. AGRICOLTURA E ALIMENTAZIONE - ANCONA</t>
  </si>
  <si>
    <t>ENTE REGIONE MARCHE</t>
  </si>
  <si>
    <t>AGEA.ASR.2022.0849432</t>
  </si>
  <si>
    <t>FEDERICI GUSTAVO GUILLERMO</t>
  </si>
  <si>
    <t>AGEA.ASR.2022.0847006</t>
  </si>
  <si>
    <t>TERRIBILI STEFANO</t>
  </si>
  <si>
    <t>AGEA.ASR.2022.0847009</t>
  </si>
  <si>
    <t>COMUNE DI ESANATOGLIA</t>
  </si>
  <si>
    <t>AGEA.ASR.2022.0847011</t>
  </si>
  <si>
    <t>CAA UNICAA - ASCOLI PICENO - 004</t>
  </si>
  <si>
    <t>DE ANGELIS SAMUELE</t>
  </si>
  <si>
    <t>AGEA.ASR.2022.0847397</t>
  </si>
  <si>
    <t>CAA Confagricoltura - ANCONA - 001</t>
  </si>
  <si>
    <t>COFANI GIANLUCA</t>
  </si>
  <si>
    <t>AGEA.ASR.2022.0841224</t>
  </si>
  <si>
    <t>AGEA.ASR.2022.0841395</t>
  </si>
  <si>
    <t>CAA Coldiretti - ANCONA - 002</t>
  </si>
  <si>
    <t>LOIOLI SPURI NISI RICCARDO</t>
  </si>
  <si>
    <t>AGEA.ASR.2022.0846238</t>
  </si>
  <si>
    <t>SERV. DEC. AGRICOLTURA E ALIMENTAZIONE - PESARO</t>
  </si>
  <si>
    <t>CAA C.A.N.A.P.A. srl</t>
  </si>
  <si>
    <t>CAA C.A.N.A.P.A. - FORLI' - CESENA - 003</t>
  </si>
  <si>
    <t>SOCIETA' AGRICOLA - AGRITURISTICA GIANNINI E CARUSO S.S.</t>
  </si>
  <si>
    <t>MAZZOLANI GIANCARLO</t>
  </si>
  <si>
    <t>CAA Coldiretti - PESARO E URBINO - 006</t>
  </si>
  <si>
    <t>SPADONI ROBERTO</t>
  </si>
  <si>
    <t>SOC. AGR. TRE CASTELLI S.S.</t>
  </si>
  <si>
    <t>COMUNE DI SEFRO</t>
  </si>
  <si>
    <t>AGEA.ASR.2022.0846993</t>
  </si>
  <si>
    <t>SERV. DEC. AGRICOLTURA E ALIM. - MACERATA</t>
  </si>
  <si>
    <t>APPIGNANESI JURI</t>
  </si>
  <si>
    <t>AGEA.ASR.2022.0847000</t>
  </si>
  <si>
    <t>CAA Coldiretti - PESARO E URBINO - 007</t>
  </si>
  <si>
    <t>GIULIANI MATTEO</t>
  </si>
  <si>
    <t>AGEA.ASR.2022.0846019</t>
  </si>
  <si>
    <t>AGEA.ASR.2022.0847393</t>
  </si>
  <si>
    <t>AGROZOO SOCIETA' AGRICOLA SEMPLICE</t>
  </si>
  <si>
    <t>CAA LiberiAgricoltori - PESARO E URBINO - 002</t>
  </si>
  <si>
    <t>SOCIETA' AGRICOLA VERDEPIANO S.S.</t>
  </si>
  <si>
    <t>PREMA SRL</t>
  </si>
  <si>
    <t>AGEA.ASR.2022.0847015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</si>
</sst>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484D-0E56-4420-A5E7-FB2CD398D482}">
  <dimension ref="A1:Z29"/>
  <sheetViews>
    <sheetView showGridLines="0" tabSelected="1" workbookViewId="0">
      <selection activeCell="E35" sqref="E35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726562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39</v>
      </c>
      <c r="C4" s="7" t="s">
        <v>44</v>
      </c>
      <c r="D4" s="7" t="s">
        <v>45</v>
      </c>
      <c r="E4" s="7" t="s">
        <v>37</v>
      </c>
      <c r="F4" s="7" t="s">
        <v>46</v>
      </c>
      <c r="G4" s="7">
        <v>2017</v>
      </c>
      <c r="H4" s="7" t="str">
        <f>CONCATENATE("14270364616")</f>
        <v>14270364616</v>
      </c>
      <c r="I4" s="7" t="s">
        <v>30</v>
      </c>
      <c r="J4" s="7" t="s">
        <v>31</v>
      </c>
      <c r="K4" s="7" t="str">
        <f>CONCATENATE("")</f>
        <v/>
      </c>
      <c r="L4" s="7" t="str">
        <f>CONCATENATE("16 16.1 2a")</f>
        <v>16 16.1 2a</v>
      </c>
      <c r="M4" s="7" t="str">
        <f>CONCATENATE("NGLNDA87T68A462F")</f>
        <v>NGLNDA87T68A462F</v>
      </c>
      <c r="N4" s="7" t="s">
        <v>47</v>
      </c>
      <c r="O4" s="7" t="s">
        <v>48</v>
      </c>
      <c r="P4" s="8">
        <v>44769</v>
      </c>
      <c r="Q4" s="7" t="s">
        <v>32</v>
      </c>
      <c r="R4" s="7" t="s">
        <v>42</v>
      </c>
      <c r="S4" s="7" t="s">
        <v>34</v>
      </c>
      <c r="T4" s="7"/>
      <c r="U4" s="7" t="s">
        <v>35</v>
      </c>
      <c r="V4" s="9">
        <v>152067.23000000001</v>
      </c>
      <c r="W4" s="9">
        <v>65571.39</v>
      </c>
      <c r="X4" s="9">
        <v>60553.17</v>
      </c>
      <c r="Y4" s="7">
        <v>0</v>
      </c>
      <c r="Z4" s="9">
        <v>25942.67</v>
      </c>
    </row>
    <row r="5" spans="1:26" x14ac:dyDescent="0.35">
      <c r="A5" s="7" t="s">
        <v>27</v>
      </c>
      <c r="B5" s="7" t="s">
        <v>39</v>
      </c>
      <c r="C5" s="7" t="s">
        <v>44</v>
      </c>
      <c r="D5" s="7" t="s">
        <v>49</v>
      </c>
      <c r="E5" s="7" t="s">
        <v>40</v>
      </c>
      <c r="F5" s="7" t="s">
        <v>40</v>
      </c>
      <c r="G5" s="7">
        <v>2017</v>
      </c>
      <c r="H5" s="7" t="str">
        <f>CONCATENATE("14270364608")</f>
        <v>14270364608</v>
      </c>
      <c r="I5" s="7" t="s">
        <v>30</v>
      </c>
      <c r="J5" s="7" t="s">
        <v>31</v>
      </c>
      <c r="K5" s="7" t="str">
        <f>CONCATENATE("")</f>
        <v/>
      </c>
      <c r="L5" s="7" t="str">
        <f>CONCATENATE("20 20.1 ")</f>
        <v xml:space="preserve">20 20.1 </v>
      </c>
      <c r="M5" s="7" t="str">
        <f>CONCATENATE("80008630420")</f>
        <v>80008630420</v>
      </c>
      <c r="N5" s="7" t="s">
        <v>50</v>
      </c>
      <c r="O5" s="7" t="s">
        <v>51</v>
      </c>
      <c r="P5" s="8">
        <v>44769</v>
      </c>
      <c r="Q5" s="7" t="s">
        <v>32</v>
      </c>
      <c r="R5" s="7" t="s">
        <v>42</v>
      </c>
      <c r="S5" s="7" t="s">
        <v>34</v>
      </c>
      <c r="T5" s="7"/>
      <c r="U5" s="7" t="s">
        <v>35</v>
      </c>
      <c r="V5" s="9">
        <v>36470.93</v>
      </c>
      <c r="W5" s="9">
        <v>15726.27</v>
      </c>
      <c r="X5" s="9">
        <v>14522.72</v>
      </c>
      <c r="Y5" s="7">
        <v>0</v>
      </c>
      <c r="Z5" s="9">
        <v>6221.94</v>
      </c>
    </row>
    <row r="6" spans="1:26" x14ac:dyDescent="0.35">
      <c r="A6" s="7" t="s">
        <v>27</v>
      </c>
      <c r="B6" s="7" t="s">
        <v>39</v>
      </c>
      <c r="C6" s="7" t="s">
        <v>44</v>
      </c>
      <c r="D6" s="7" t="s">
        <v>44</v>
      </c>
      <c r="E6" s="7" t="s">
        <v>40</v>
      </c>
      <c r="F6" s="7" t="s">
        <v>40</v>
      </c>
      <c r="G6" s="7">
        <v>2017</v>
      </c>
      <c r="H6" s="7" t="str">
        <f>CONCATENATE("24270116312")</f>
        <v>24270116312</v>
      </c>
      <c r="I6" s="7" t="s">
        <v>30</v>
      </c>
      <c r="J6" s="7" t="s">
        <v>31</v>
      </c>
      <c r="K6" s="7" t="str">
        <f>CONCATENATE("")</f>
        <v/>
      </c>
      <c r="L6" s="7" t="str">
        <f>CONCATENATE("19 19.2 6b")</f>
        <v>19 19.2 6b</v>
      </c>
      <c r="M6" s="7" t="str">
        <f>CONCATENATE("FDRGTV63B12Z600A")</f>
        <v>FDRGTV63B12Z600A</v>
      </c>
      <c r="N6" s="7" t="s">
        <v>52</v>
      </c>
      <c r="O6" s="7" t="s">
        <v>53</v>
      </c>
      <c r="P6" s="8">
        <v>44767</v>
      </c>
      <c r="Q6" s="7" t="s">
        <v>32</v>
      </c>
      <c r="R6" s="7" t="s">
        <v>42</v>
      </c>
      <c r="S6" s="7" t="s">
        <v>34</v>
      </c>
      <c r="T6" s="7"/>
      <c r="U6" s="7" t="s">
        <v>35</v>
      </c>
      <c r="V6" s="9">
        <v>17500</v>
      </c>
      <c r="W6" s="9">
        <v>7546</v>
      </c>
      <c r="X6" s="9">
        <v>6968.5</v>
      </c>
      <c r="Y6" s="7">
        <v>0</v>
      </c>
      <c r="Z6" s="9">
        <v>2985.5</v>
      </c>
    </row>
    <row r="7" spans="1:26" x14ac:dyDescent="0.35">
      <c r="A7" s="7" t="s">
        <v>27</v>
      </c>
      <c r="B7" s="7" t="s">
        <v>39</v>
      </c>
      <c r="C7" s="7" t="s">
        <v>44</v>
      </c>
      <c r="D7" s="7" t="s">
        <v>44</v>
      </c>
      <c r="E7" s="7" t="s">
        <v>40</v>
      </c>
      <c r="F7" s="7" t="s">
        <v>40</v>
      </c>
      <c r="G7" s="7">
        <v>2017</v>
      </c>
      <c r="H7" s="7" t="str">
        <f>CONCATENATE("24270116338")</f>
        <v>24270116338</v>
      </c>
      <c r="I7" s="7" t="s">
        <v>30</v>
      </c>
      <c r="J7" s="7" t="s">
        <v>31</v>
      </c>
      <c r="K7" s="7" t="str">
        <f>CONCATENATE("")</f>
        <v/>
      </c>
      <c r="L7" s="7" t="str">
        <f>CONCATENATE("19 19.2 6b")</f>
        <v>19 19.2 6b</v>
      </c>
      <c r="M7" s="7" t="str">
        <f>CONCATENATE("TRRSFN64C06C070D")</f>
        <v>TRRSFN64C06C070D</v>
      </c>
      <c r="N7" s="7" t="s">
        <v>54</v>
      </c>
      <c r="O7" s="7" t="s">
        <v>55</v>
      </c>
      <c r="P7" s="8">
        <v>44767</v>
      </c>
      <c r="Q7" s="7" t="s">
        <v>32</v>
      </c>
      <c r="R7" s="7" t="s">
        <v>42</v>
      </c>
      <c r="S7" s="7" t="s">
        <v>34</v>
      </c>
      <c r="T7" s="7"/>
      <c r="U7" s="7" t="s">
        <v>35</v>
      </c>
      <c r="V7" s="9">
        <v>17000</v>
      </c>
      <c r="W7" s="9">
        <v>7330.4</v>
      </c>
      <c r="X7" s="9">
        <v>6769.4</v>
      </c>
      <c r="Y7" s="7">
        <v>0</v>
      </c>
      <c r="Z7" s="9">
        <v>2900.2</v>
      </c>
    </row>
    <row r="8" spans="1:26" x14ac:dyDescent="0.35">
      <c r="A8" s="7" t="s">
        <v>27</v>
      </c>
      <c r="B8" s="7" t="s">
        <v>39</v>
      </c>
      <c r="C8" s="7" t="s">
        <v>44</v>
      </c>
      <c r="D8" s="7" t="s">
        <v>44</v>
      </c>
      <c r="E8" s="7" t="s">
        <v>40</v>
      </c>
      <c r="F8" s="7" t="s">
        <v>40</v>
      </c>
      <c r="G8" s="7">
        <v>2017</v>
      </c>
      <c r="H8" s="7" t="str">
        <f>CONCATENATE("24270116320")</f>
        <v>24270116320</v>
      </c>
      <c r="I8" s="7" t="s">
        <v>30</v>
      </c>
      <c r="J8" s="7" t="s">
        <v>31</v>
      </c>
      <c r="K8" s="7" t="str">
        <f>CONCATENATE("")</f>
        <v/>
      </c>
      <c r="L8" s="7" t="str">
        <f>CONCATENATE("19 19.2 6b")</f>
        <v>19 19.2 6b</v>
      </c>
      <c r="M8" s="7" t="str">
        <f>CONCATENATE("00169080439")</f>
        <v>00169080439</v>
      </c>
      <c r="N8" s="7" t="s">
        <v>56</v>
      </c>
      <c r="O8" s="7" t="s">
        <v>57</v>
      </c>
      <c r="P8" s="8">
        <v>44767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52227.99</v>
      </c>
      <c r="W8" s="9">
        <v>22520.71</v>
      </c>
      <c r="X8" s="9">
        <v>20797.189999999999</v>
      </c>
      <c r="Y8" s="7">
        <v>0</v>
      </c>
      <c r="Z8" s="9">
        <v>8910.09</v>
      </c>
    </row>
    <row r="9" spans="1:26" x14ac:dyDescent="0.35">
      <c r="A9" s="7" t="s">
        <v>27</v>
      </c>
      <c r="B9" s="7" t="s">
        <v>39</v>
      </c>
      <c r="C9" s="7" t="s">
        <v>44</v>
      </c>
      <c r="D9" s="7" t="s">
        <v>45</v>
      </c>
      <c r="E9" s="7" t="s">
        <v>43</v>
      </c>
      <c r="F9" s="7" t="s">
        <v>58</v>
      </c>
      <c r="G9" s="7">
        <v>2017</v>
      </c>
      <c r="H9" s="7" t="str">
        <f>CONCATENATE("24270116304")</f>
        <v>24270116304</v>
      </c>
      <c r="I9" s="7" t="s">
        <v>30</v>
      </c>
      <c r="J9" s="7" t="s">
        <v>31</v>
      </c>
      <c r="K9" s="7" t="str">
        <f>CONCATENATE("")</f>
        <v/>
      </c>
      <c r="L9" s="7" t="str">
        <f>CONCATENATE("4 4.1 2a")</f>
        <v>4 4.1 2a</v>
      </c>
      <c r="M9" s="7" t="str">
        <f>CONCATENATE("DNGSML94P23H769O")</f>
        <v>DNGSML94P23H769O</v>
      </c>
      <c r="N9" s="7" t="s">
        <v>59</v>
      </c>
      <c r="O9" s="7" t="s">
        <v>60</v>
      </c>
      <c r="P9" s="8">
        <v>44767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60934.2</v>
      </c>
      <c r="W9" s="9">
        <v>26274.83</v>
      </c>
      <c r="X9" s="9">
        <v>24264</v>
      </c>
      <c r="Y9" s="7">
        <v>0</v>
      </c>
      <c r="Z9" s="9">
        <v>10395.370000000001</v>
      </c>
    </row>
    <row r="10" spans="1:26" x14ac:dyDescent="0.35">
      <c r="A10" s="7" t="s">
        <v>27</v>
      </c>
      <c r="B10" s="7" t="s">
        <v>28</v>
      </c>
      <c r="C10" s="7" t="s">
        <v>44</v>
      </c>
      <c r="D10" s="7" t="s">
        <v>49</v>
      </c>
      <c r="E10" s="7" t="s">
        <v>36</v>
      </c>
      <c r="F10" s="7" t="s">
        <v>61</v>
      </c>
      <c r="G10" s="7">
        <v>2021</v>
      </c>
      <c r="H10" s="7" t="str">
        <f>CONCATENATE("14210470655")</f>
        <v>14210470655</v>
      </c>
      <c r="I10" s="7" t="s">
        <v>30</v>
      </c>
      <c r="J10" s="7" t="s">
        <v>31</v>
      </c>
      <c r="K10" s="7" t="str">
        <f>CONCATENATE("")</f>
        <v/>
      </c>
      <c r="L10" s="7" t="str">
        <f>CONCATENATE("13 13.1 4a")</f>
        <v>13 13.1 4a</v>
      </c>
      <c r="M10" s="7" t="str">
        <f>CONCATENATE("CFNGLC88P19D451H")</f>
        <v>CFNGLC88P19D451H</v>
      </c>
      <c r="N10" s="7" t="s">
        <v>62</v>
      </c>
      <c r="O10" s="7" t="s">
        <v>63</v>
      </c>
      <c r="P10" s="8">
        <v>44767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7">
        <v>630.67999999999995</v>
      </c>
      <c r="W10" s="7">
        <v>271.95</v>
      </c>
      <c r="X10" s="7">
        <v>251.14</v>
      </c>
      <c r="Y10" s="7">
        <v>0</v>
      </c>
      <c r="Z10" s="7">
        <v>107.59</v>
      </c>
    </row>
    <row r="11" spans="1:26" x14ac:dyDescent="0.35">
      <c r="A11" s="7" t="s">
        <v>27</v>
      </c>
      <c r="B11" s="7" t="s">
        <v>28</v>
      </c>
      <c r="C11" s="7" t="s">
        <v>44</v>
      </c>
      <c r="D11" s="7" t="s">
        <v>49</v>
      </c>
      <c r="E11" s="7" t="s">
        <v>36</v>
      </c>
      <c r="F11" s="7" t="s">
        <v>61</v>
      </c>
      <c r="G11" s="7">
        <v>2021</v>
      </c>
      <c r="H11" s="7" t="str">
        <f>CONCATENATE("14240526005")</f>
        <v>14240526005</v>
      </c>
      <c r="I11" s="7" t="s">
        <v>30</v>
      </c>
      <c r="J11" s="7" t="s">
        <v>31</v>
      </c>
      <c r="K11" s="7" t="str">
        <f>CONCATENATE("")</f>
        <v/>
      </c>
      <c r="L11" s="7" t="str">
        <f>CONCATENATE("11 11.1 4b")</f>
        <v>11 11.1 4b</v>
      </c>
      <c r="M11" s="7" t="str">
        <f>CONCATENATE("CFNGLC88P19D451H")</f>
        <v>CFNGLC88P19D451H</v>
      </c>
      <c r="N11" s="7" t="s">
        <v>62</v>
      </c>
      <c r="O11" s="7" t="s">
        <v>64</v>
      </c>
      <c r="P11" s="8">
        <v>44767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7">
        <v>750.32</v>
      </c>
      <c r="W11" s="7">
        <v>323.54000000000002</v>
      </c>
      <c r="X11" s="7">
        <v>298.77999999999997</v>
      </c>
      <c r="Y11" s="7">
        <v>0</v>
      </c>
      <c r="Z11" s="7">
        <v>128</v>
      </c>
    </row>
    <row r="12" spans="1:26" x14ac:dyDescent="0.35">
      <c r="A12" s="7" t="s">
        <v>27</v>
      </c>
      <c r="B12" s="7" t="s">
        <v>28</v>
      </c>
      <c r="C12" s="7" t="s">
        <v>44</v>
      </c>
      <c r="D12" s="7" t="s">
        <v>49</v>
      </c>
      <c r="E12" s="7" t="s">
        <v>36</v>
      </c>
      <c r="F12" s="7" t="s">
        <v>61</v>
      </c>
      <c r="G12" s="7">
        <v>2021</v>
      </c>
      <c r="H12" s="7" t="str">
        <f>CONCATENATE("14240526617")</f>
        <v>14240526617</v>
      </c>
      <c r="I12" s="7" t="s">
        <v>30</v>
      </c>
      <c r="J12" s="7" t="s">
        <v>31</v>
      </c>
      <c r="K12" s="7" t="str">
        <f>CONCATENATE("")</f>
        <v/>
      </c>
      <c r="L12" s="7" t="str">
        <f>CONCATENATE("11 11.2 4b")</f>
        <v>11 11.2 4b</v>
      </c>
      <c r="M12" s="7" t="str">
        <f>CONCATENATE("CFNGLC88P19D451H")</f>
        <v>CFNGLC88P19D451H</v>
      </c>
      <c r="N12" s="7" t="s">
        <v>62</v>
      </c>
      <c r="O12" s="7" t="s">
        <v>64</v>
      </c>
      <c r="P12" s="8">
        <v>44767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7">
        <v>842.34</v>
      </c>
      <c r="W12" s="7">
        <v>363.22</v>
      </c>
      <c r="X12" s="7">
        <v>335.42</v>
      </c>
      <c r="Y12" s="7">
        <v>0</v>
      </c>
      <c r="Z12" s="7">
        <v>143.69999999999999</v>
      </c>
    </row>
    <row r="13" spans="1:26" x14ac:dyDescent="0.35">
      <c r="A13" s="7" t="s">
        <v>27</v>
      </c>
      <c r="B13" s="7" t="s">
        <v>39</v>
      </c>
      <c r="C13" s="7" t="s">
        <v>44</v>
      </c>
      <c r="D13" s="7" t="s">
        <v>49</v>
      </c>
      <c r="E13" s="7" t="s">
        <v>29</v>
      </c>
      <c r="F13" s="7" t="s">
        <v>65</v>
      </c>
      <c r="G13" s="7">
        <v>2017</v>
      </c>
      <c r="H13" s="7" t="str">
        <f>CONCATENATE("24270108673")</f>
        <v>24270108673</v>
      </c>
      <c r="I13" s="7" t="s">
        <v>30</v>
      </c>
      <c r="J13" s="7" t="s">
        <v>31</v>
      </c>
      <c r="K13" s="7" t="str">
        <f>CONCATENATE("")</f>
        <v/>
      </c>
      <c r="L13" s="7" t="str">
        <f>CONCATENATE("4 4.1 2a")</f>
        <v>4 4.1 2a</v>
      </c>
      <c r="M13" s="7" t="str">
        <f>CONCATENATE("LLSRCR89R03D451W")</f>
        <v>LLSRCR89R03D451W</v>
      </c>
      <c r="N13" s="7" t="s">
        <v>66</v>
      </c>
      <c r="O13" s="7" t="s">
        <v>67</v>
      </c>
      <c r="P13" s="8">
        <v>44767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131850.53</v>
      </c>
      <c r="W13" s="9">
        <v>56853.95</v>
      </c>
      <c r="X13" s="9">
        <v>52502.879999999997</v>
      </c>
      <c r="Y13" s="7">
        <v>0</v>
      </c>
      <c r="Z13" s="9">
        <v>22493.7</v>
      </c>
    </row>
    <row r="14" spans="1:26" x14ac:dyDescent="0.35">
      <c r="A14" s="7" t="s">
        <v>27</v>
      </c>
      <c r="B14" s="7" t="s">
        <v>28</v>
      </c>
      <c r="C14" s="7" t="s">
        <v>44</v>
      </c>
      <c r="D14" s="7" t="s">
        <v>68</v>
      </c>
      <c r="E14" s="7" t="s">
        <v>69</v>
      </c>
      <c r="F14" s="7" t="s">
        <v>70</v>
      </c>
      <c r="G14" s="7">
        <v>2020</v>
      </c>
      <c r="H14" s="7" t="str">
        <f>CONCATENATE("04211279601")</f>
        <v>04211279601</v>
      </c>
      <c r="I14" s="7" t="s">
        <v>30</v>
      </c>
      <c r="J14" s="7" t="s">
        <v>31</v>
      </c>
      <c r="K14" s="7" t="str">
        <f>CONCATENATE("")</f>
        <v/>
      </c>
      <c r="L14" s="7" t="str">
        <f>CONCATENATE("13 13.1 4a")</f>
        <v>13 13.1 4a</v>
      </c>
      <c r="M14" s="7" t="str">
        <f>CONCATENATE("03283910408")</f>
        <v>03283910408</v>
      </c>
      <c r="N14" s="7" t="s">
        <v>71</v>
      </c>
      <c r="O14" s="7" t="s">
        <v>63</v>
      </c>
      <c r="P14" s="8">
        <v>44767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7">
        <v>879.36</v>
      </c>
      <c r="W14" s="7">
        <v>379.18</v>
      </c>
      <c r="X14" s="7">
        <v>350.16</v>
      </c>
      <c r="Y14" s="7">
        <v>0</v>
      </c>
      <c r="Z14" s="7">
        <v>150.02000000000001</v>
      </c>
    </row>
    <row r="15" spans="1:26" x14ac:dyDescent="0.35">
      <c r="A15" s="7" t="s">
        <v>27</v>
      </c>
      <c r="B15" s="7" t="s">
        <v>28</v>
      </c>
      <c r="C15" s="7" t="s">
        <v>44</v>
      </c>
      <c r="D15" s="7" t="s">
        <v>49</v>
      </c>
      <c r="E15" s="7" t="s">
        <v>29</v>
      </c>
      <c r="F15" s="7" t="s">
        <v>65</v>
      </c>
      <c r="G15" s="7">
        <v>2021</v>
      </c>
      <c r="H15" s="7" t="str">
        <f>CONCATENATE("14211582458")</f>
        <v>14211582458</v>
      </c>
      <c r="I15" s="7" t="s">
        <v>30</v>
      </c>
      <c r="J15" s="7" t="s">
        <v>31</v>
      </c>
      <c r="K15" s="7" t="str">
        <f>CONCATENATE("")</f>
        <v/>
      </c>
      <c r="L15" s="7" t="str">
        <f>CONCATENATE("13 13.1 4a")</f>
        <v>13 13.1 4a</v>
      </c>
      <c r="M15" s="7" t="str">
        <f>CONCATENATE("MZZGCR45R11D451E")</f>
        <v>MZZGCR45R11D451E</v>
      </c>
      <c r="N15" s="7" t="s">
        <v>72</v>
      </c>
      <c r="O15" s="7" t="s">
        <v>63</v>
      </c>
      <c r="P15" s="8">
        <v>44767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7">
        <v>863.18</v>
      </c>
      <c r="W15" s="7">
        <v>372.2</v>
      </c>
      <c r="X15" s="7">
        <v>343.72</v>
      </c>
      <c r="Y15" s="7">
        <v>0</v>
      </c>
      <c r="Z15" s="7">
        <v>147.26</v>
      </c>
    </row>
    <row r="16" spans="1:26" x14ac:dyDescent="0.35">
      <c r="A16" s="7" t="s">
        <v>27</v>
      </c>
      <c r="B16" s="7" t="s">
        <v>28</v>
      </c>
      <c r="C16" s="7" t="s">
        <v>44</v>
      </c>
      <c r="D16" s="7" t="s">
        <v>68</v>
      </c>
      <c r="E16" s="7" t="s">
        <v>29</v>
      </c>
      <c r="F16" s="7" t="s">
        <v>73</v>
      </c>
      <c r="G16" s="7">
        <v>2018</v>
      </c>
      <c r="H16" s="7" t="str">
        <f>CONCATENATE("84210186841")</f>
        <v>84210186841</v>
      </c>
      <c r="I16" s="7" t="s">
        <v>30</v>
      </c>
      <c r="J16" s="7" t="s">
        <v>31</v>
      </c>
      <c r="K16" s="7" t="str">
        <f>CONCATENATE("")</f>
        <v/>
      </c>
      <c r="L16" s="7" t="str">
        <f>CONCATENATE("13 13.1 4a")</f>
        <v>13 13.1 4a</v>
      </c>
      <c r="M16" s="7" t="str">
        <f>CONCATENATE("SPDRRT48C09I654C")</f>
        <v>SPDRRT48C09I654C</v>
      </c>
      <c r="N16" s="7" t="s">
        <v>74</v>
      </c>
      <c r="O16" s="7" t="s">
        <v>63</v>
      </c>
      <c r="P16" s="8">
        <v>44767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1145.3800000000001</v>
      </c>
      <c r="W16" s="7">
        <v>493.89</v>
      </c>
      <c r="X16" s="7">
        <v>456.09</v>
      </c>
      <c r="Y16" s="7">
        <v>0</v>
      </c>
      <c r="Z16" s="7">
        <v>195.4</v>
      </c>
    </row>
    <row r="17" spans="1:26" x14ac:dyDescent="0.35">
      <c r="A17" s="7" t="s">
        <v>27</v>
      </c>
      <c r="B17" s="7" t="s">
        <v>28</v>
      </c>
      <c r="C17" s="7" t="s">
        <v>44</v>
      </c>
      <c r="D17" s="7" t="s">
        <v>49</v>
      </c>
      <c r="E17" s="7" t="s">
        <v>36</v>
      </c>
      <c r="F17" s="7" t="s">
        <v>61</v>
      </c>
      <c r="G17" s="7">
        <v>2016</v>
      </c>
      <c r="H17" s="7" t="str">
        <f>CONCATENATE("64210878340")</f>
        <v>64210878340</v>
      </c>
      <c r="I17" s="7" t="s">
        <v>30</v>
      </c>
      <c r="J17" s="7" t="s">
        <v>31</v>
      </c>
      <c r="K17" s="7" t="str">
        <f>CONCATENATE("")</f>
        <v/>
      </c>
      <c r="L17" s="7" t="str">
        <f>CONCATENATE("13 13.1 4a")</f>
        <v>13 13.1 4a</v>
      </c>
      <c r="M17" s="7" t="str">
        <f>CONCATENATE("01580170429")</f>
        <v>01580170429</v>
      </c>
      <c r="N17" s="7" t="s">
        <v>75</v>
      </c>
      <c r="O17" s="7" t="s">
        <v>63</v>
      </c>
      <c r="P17" s="8">
        <v>44767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3157.81</v>
      </c>
      <c r="W17" s="9">
        <v>1361.65</v>
      </c>
      <c r="X17" s="9">
        <v>1257.44</v>
      </c>
      <c r="Y17" s="7">
        <v>0</v>
      </c>
      <c r="Z17" s="7">
        <v>538.72</v>
      </c>
    </row>
    <row r="18" spans="1:26" x14ac:dyDescent="0.35">
      <c r="A18" s="7" t="s">
        <v>27</v>
      </c>
      <c r="B18" s="7" t="s">
        <v>39</v>
      </c>
      <c r="C18" s="7" t="s">
        <v>44</v>
      </c>
      <c r="D18" s="7" t="s">
        <v>44</v>
      </c>
      <c r="E18" s="7" t="s">
        <v>40</v>
      </c>
      <c r="F18" s="7" t="s">
        <v>40</v>
      </c>
      <c r="G18" s="7">
        <v>2017</v>
      </c>
      <c r="H18" s="7" t="str">
        <f>CONCATENATE("14270364624")</f>
        <v>14270364624</v>
      </c>
      <c r="I18" s="7" t="s">
        <v>30</v>
      </c>
      <c r="J18" s="7" t="s">
        <v>31</v>
      </c>
      <c r="K18" s="7" t="str">
        <f>CONCATENATE("")</f>
        <v/>
      </c>
      <c r="L18" s="7" t="str">
        <f>CONCATENATE("19 19.2 6b")</f>
        <v>19 19.2 6b</v>
      </c>
      <c r="M18" s="7" t="str">
        <f>CONCATENATE("00210940433")</f>
        <v>00210940433</v>
      </c>
      <c r="N18" s="7" t="s">
        <v>76</v>
      </c>
      <c r="O18" s="7" t="s">
        <v>77</v>
      </c>
      <c r="P18" s="8">
        <v>44767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34184.480000000003</v>
      </c>
      <c r="W18" s="9">
        <v>14740.35</v>
      </c>
      <c r="X18" s="9">
        <v>13612.26</v>
      </c>
      <c r="Y18" s="7">
        <v>0</v>
      </c>
      <c r="Z18" s="9">
        <v>5831.87</v>
      </c>
    </row>
    <row r="19" spans="1:26" x14ac:dyDescent="0.35">
      <c r="A19" s="7" t="s">
        <v>27</v>
      </c>
      <c r="B19" s="7" t="s">
        <v>39</v>
      </c>
      <c r="C19" s="7" t="s">
        <v>44</v>
      </c>
      <c r="D19" s="7" t="s">
        <v>78</v>
      </c>
      <c r="E19" s="7" t="s">
        <v>40</v>
      </c>
      <c r="F19" s="7" t="s">
        <v>40</v>
      </c>
      <c r="G19" s="7">
        <v>2017</v>
      </c>
      <c r="H19" s="7" t="str">
        <f>CONCATENATE("24270116288")</f>
        <v>24270116288</v>
      </c>
      <c r="I19" s="7" t="s">
        <v>30</v>
      </c>
      <c r="J19" s="7" t="s">
        <v>31</v>
      </c>
      <c r="K19" s="7" t="str">
        <f>CONCATENATE("")</f>
        <v/>
      </c>
      <c r="L19" s="7" t="str">
        <f>CONCATENATE("4 4.1 2a")</f>
        <v>4 4.1 2a</v>
      </c>
      <c r="M19" s="7" t="str">
        <f>CONCATENATE("PPGJRU82S30I156F")</f>
        <v>PPGJRU82S30I156F</v>
      </c>
      <c r="N19" s="7" t="s">
        <v>79</v>
      </c>
      <c r="O19" s="7" t="s">
        <v>80</v>
      </c>
      <c r="P19" s="8">
        <v>44767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53586.73</v>
      </c>
      <c r="W19" s="9">
        <v>23106.6</v>
      </c>
      <c r="X19" s="9">
        <v>21338.240000000002</v>
      </c>
      <c r="Y19" s="7">
        <v>0</v>
      </c>
      <c r="Z19" s="9">
        <v>9141.89</v>
      </c>
    </row>
    <row r="20" spans="1:26" x14ac:dyDescent="0.35">
      <c r="A20" s="7" t="s">
        <v>27</v>
      </c>
      <c r="B20" s="7" t="s">
        <v>28</v>
      </c>
      <c r="C20" s="7" t="s">
        <v>44</v>
      </c>
      <c r="D20" s="7" t="s">
        <v>68</v>
      </c>
      <c r="E20" s="7" t="s">
        <v>29</v>
      </c>
      <c r="F20" s="7" t="s">
        <v>81</v>
      </c>
      <c r="G20" s="7">
        <v>2021</v>
      </c>
      <c r="H20" s="7" t="str">
        <f>CONCATENATE("14241738385")</f>
        <v>14241738385</v>
      </c>
      <c r="I20" s="7" t="s">
        <v>30</v>
      </c>
      <c r="J20" s="7" t="s">
        <v>31</v>
      </c>
      <c r="K20" s="7" t="str">
        <f>CONCATENATE("")</f>
        <v/>
      </c>
      <c r="L20" s="7" t="str">
        <f>CONCATENATE("11 11.2 4b")</f>
        <v>11 11.2 4b</v>
      </c>
      <c r="M20" s="7" t="str">
        <f>CONCATENATE("GLNMTT93T10C357G")</f>
        <v>GLNMTT93T10C357G</v>
      </c>
      <c r="N20" s="7" t="s">
        <v>82</v>
      </c>
      <c r="O20" s="7" t="s">
        <v>64</v>
      </c>
      <c r="P20" s="8">
        <v>44767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25587.43</v>
      </c>
      <c r="W20" s="9">
        <v>11033.3</v>
      </c>
      <c r="X20" s="9">
        <v>10188.91</v>
      </c>
      <c r="Y20" s="7">
        <v>0</v>
      </c>
      <c r="Z20" s="9">
        <v>4365.22</v>
      </c>
    </row>
    <row r="21" spans="1:26" x14ac:dyDescent="0.35">
      <c r="A21" s="7" t="s">
        <v>27</v>
      </c>
      <c r="B21" s="7" t="s">
        <v>39</v>
      </c>
      <c r="C21" s="7" t="s">
        <v>44</v>
      </c>
      <c r="D21" s="7" t="s">
        <v>49</v>
      </c>
      <c r="E21" s="7" t="s">
        <v>29</v>
      </c>
      <c r="F21" s="7" t="s">
        <v>65</v>
      </c>
      <c r="G21" s="7">
        <v>2017</v>
      </c>
      <c r="H21" s="7" t="str">
        <f>CONCATENATE("24270108665")</f>
        <v>24270108665</v>
      </c>
      <c r="I21" s="7" t="s">
        <v>30</v>
      </c>
      <c r="J21" s="7" t="s">
        <v>31</v>
      </c>
      <c r="K21" s="7" t="str">
        <f>CONCATENATE("")</f>
        <v/>
      </c>
      <c r="L21" s="7" t="str">
        <f>CONCATENATE("6 6.1 2b")</f>
        <v>6 6.1 2b</v>
      </c>
      <c r="M21" s="7" t="str">
        <f>CONCATENATE("LLSRCR89R03D451W")</f>
        <v>LLSRCR89R03D451W</v>
      </c>
      <c r="N21" s="7" t="s">
        <v>66</v>
      </c>
      <c r="O21" s="7" t="s">
        <v>83</v>
      </c>
      <c r="P21" s="8">
        <v>44767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18000</v>
      </c>
      <c r="W21" s="9">
        <v>7761.6</v>
      </c>
      <c r="X21" s="9">
        <v>7167.6</v>
      </c>
      <c r="Y21" s="7">
        <v>0</v>
      </c>
      <c r="Z21" s="9">
        <v>3070.8</v>
      </c>
    </row>
    <row r="22" spans="1:26" x14ac:dyDescent="0.35">
      <c r="A22" s="7" t="s">
        <v>27</v>
      </c>
      <c r="B22" s="7" t="s">
        <v>39</v>
      </c>
      <c r="C22" s="7" t="s">
        <v>44</v>
      </c>
      <c r="D22" s="7" t="s">
        <v>45</v>
      </c>
      <c r="E22" s="7" t="s">
        <v>43</v>
      </c>
      <c r="F22" s="7" t="s">
        <v>58</v>
      </c>
      <c r="G22" s="7">
        <v>2017</v>
      </c>
      <c r="H22" s="7" t="str">
        <f>CONCATENATE("24270116296")</f>
        <v>24270116296</v>
      </c>
      <c r="I22" s="7" t="s">
        <v>30</v>
      </c>
      <c r="J22" s="7" t="s">
        <v>31</v>
      </c>
      <c r="K22" s="7" t="str">
        <f>CONCATENATE("")</f>
        <v/>
      </c>
      <c r="L22" s="7" t="str">
        <f>CONCATENATE("6 6.1 2b")</f>
        <v>6 6.1 2b</v>
      </c>
      <c r="M22" s="7" t="str">
        <f>CONCATENATE("DNGSML94P23H769O")</f>
        <v>DNGSML94P23H769O</v>
      </c>
      <c r="N22" s="7" t="s">
        <v>59</v>
      </c>
      <c r="O22" s="7" t="s">
        <v>84</v>
      </c>
      <c r="P22" s="8">
        <v>44767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10500</v>
      </c>
      <c r="W22" s="9">
        <v>4527.6000000000004</v>
      </c>
      <c r="X22" s="9">
        <v>4181.1000000000004</v>
      </c>
      <c r="Y22" s="7">
        <v>0</v>
      </c>
      <c r="Z22" s="9">
        <v>1791.3</v>
      </c>
    </row>
    <row r="23" spans="1:26" x14ac:dyDescent="0.35">
      <c r="A23" s="7" t="s">
        <v>27</v>
      </c>
      <c r="B23" s="7" t="s">
        <v>28</v>
      </c>
      <c r="C23" s="7" t="s">
        <v>44</v>
      </c>
      <c r="D23" s="7" t="s">
        <v>68</v>
      </c>
      <c r="E23" s="7" t="s">
        <v>40</v>
      </c>
      <c r="F23" s="7" t="s">
        <v>40</v>
      </c>
      <c r="G23" s="7">
        <v>2021</v>
      </c>
      <c r="H23" s="7" t="str">
        <f>CONCATENATE("14210657384")</f>
        <v>14210657384</v>
      </c>
      <c r="I23" s="7" t="s">
        <v>38</v>
      </c>
      <c r="J23" s="7" t="s">
        <v>31</v>
      </c>
      <c r="K23" s="7" t="str">
        <f>CONCATENATE("")</f>
        <v/>
      </c>
      <c r="L23" s="7" t="str">
        <f>CONCATENATE("13 13.1 4a")</f>
        <v>13 13.1 4a</v>
      </c>
      <c r="M23" s="7" t="str">
        <f>CONCATENATE("01379190414")</f>
        <v>01379190414</v>
      </c>
      <c r="N23" s="7" t="s">
        <v>85</v>
      </c>
      <c r="O23" s="7" t="s">
        <v>63</v>
      </c>
      <c r="P23" s="8">
        <v>44767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1350</v>
      </c>
      <c r="W23" s="7">
        <v>582.12</v>
      </c>
      <c r="X23" s="7">
        <v>537.57000000000005</v>
      </c>
      <c r="Y23" s="7">
        <v>0</v>
      </c>
      <c r="Z23" s="7">
        <v>230.31</v>
      </c>
    </row>
    <row r="24" spans="1:26" x14ac:dyDescent="0.35">
      <c r="A24" s="7" t="s">
        <v>27</v>
      </c>
      <c r="B24" s="7" t="s">
        <v>28</v>
      </c>
      <c r="C24" s="7" t="s">
        <v>44</v>
      </c>
      <c r="D24" s="7" t="s">
        <v>68</v>
      </c>
      <c r="E24" s="7" t="s">
        <v>40</v>
      </c>
      <c r="F24" s="7" t="s">
        <v>40</v>
      </c>
      <c r="G24" s="7">
        <v>2021</v>
      </c>
      <c r="H24" s="7" t="str">
        <f>CONCATENATE("14240978719")</f>
        <v>14240978719</v>
      </c>
      <c r="I24" s="7" t="s">
        <v>38</v>
      </c>
      <c r="J24" s="7" t="s">
        <v>31</v>
      </c>
      <c r="K24" s="7" t="str">
        <f>CONCATENATE("")</f>
        <v/>
      </c>
      <c r="L24" s="7" t="str">
        <f>CONCATENATE("11 11.2 4b")</f>
        <v>11 11.2 4b</v>
      </c>
      <c r="M24" s="7" t="str">
        <f>CONCATENATE("01379190414")</f>
        <v>01379190414</v>
      </c>
      <c r="N24" s="7" t="s">
        <v>85</v>
      </c>
      <c r="O24" s="7" t="s">
        <v>64</v>
      </c>
      <c r="P24" s="8">
        <v>44767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8783.65</v>
      </c>
      <c r="W24" s="9">
        <v>3787.51</v>
      </c>
      <c r="X24" s="9">
        <v>3497.65</v>
      </c>
      <c r="Y24" s="7">
        <v>0</v>
      </c>
      <c r="Z24" s="9">
        <v>1498.49</v>
      </c>
    </row>
    <row r="25" spans="1:26" x14ac:dyDescent="0.35">
      <c r="A25" s="7" t="s">
        <v>27</v>
      </c>
      <c r="B25" s="7" t="s">
        <v>28</v>
      </c>
      <c r="C25" s="7" t="s">
        <v>44</v>
      </c>
      <c r="D25" s="7" t="s">
        <v>68</v>
      </c>
      <c r="E25" s="7" t="s">
        <v>40</v>
      </c>
      <c r="F25" s="7" t="s">
        <v>40</v>
      </c>
      <c r="G25" s="7">
        <v>2021</v>
      </c>
      <c r="H25" s="7" t="str">
        <f>CONCATENATE("14240813700")</f>
        <v>14240813700</v>
      </c>
      <c r="I25" s="7" t="s">
        <v>38</v>
      </c>
      <c r="J25" s="7" t="s">
        <v>31</v>
      </c>
      <c r="K25" s="7" t="str">
        <f>CONCATENATE("")</f>
        <v/>
      </c>
      <c r="L25" s="7" t="str">
        <f>CONCATENATE("11 11.2 4b")</f>
        <v>11 11.2 4b</v>
      </c>
      <c r="M25" s="7" t="str">
        <f>CONCATENATE("01379190414")</f>
        <v>01379190414</v>
      </c>
      <c r="N25" s="7" t="s">
        <v>85</v>
      </c>
      <c r="O25" s="7" t="s">
        <v>64</v>
      </c>
      <c r="P25" s="8">
        <v>44767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1463.78</v>
      </c>
      <c r="W25" s="7">
        <v>631.17999999999995</v>
      </c>
      <c r="X25" s="7">
        <v>582.88</v>
      </c>
      <c r="Y25" s="7">
        <v>0</v>
      </c>
      <c r="Z25" s="7">
        <v>249.72</v>
      </c>
    </row>
    <row r="26" spans="1:26" x14ac:dyDescent="0.35">
      <c r="A26" s="7" t="s">
        <v>27</v>
      </c>
      <c r="B26" s="7" t="s">
        <v>28</v>
      </c>
      <c r="C26" s="7" t="s">
        <v>44</v>
      </c>
      <c r="D26" s="7" t="s">
        <v>68</v>
      </c>
      <c r="E26" s="7" t="s">
        <v>41</v>
      </c>
      <c r="F26" s="7" t="s">
        <v>86</v>
      </c>
      <c r="G26" s="7">
        <v>2021</v>
      </c>
      <c r="H26" s="7" t="str">
        <f>CONCATENATE("14210688975")</f>
        <v>14210688975</v>
      </c>
      <c r="I26" s="7" t="s">
        <v>38</v>
      </c>
      <c r="J26" s="7" t="s">
        <v>31</v>
      </c>
      <c r="K26" s="7" t="str">
        <f>CONCATENATE("")</f>
        <v/>
      </c>
      <c r="L26" s="7" t="str">
        <f>CONCATENATE("13 13.1 4a")</f>
        <v>13 13.1 4a</v>
      </c>
      <c r="M26" s="7" t="str">
        <f>CONCATENATE("02253870410")</f>
        <v>02253870410</v>
      </c>
      <c r="N26" s="7" t="s">
        <v>87</v>
      </c>
      <c r="O26" s="7" t="s">
        <v>63</v>
      </c>
      <c r="P26" s="8">
        <v>44767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1350</v>
      </c>
      <c r="W26" s="7">
        <v>582.12</v>
      </c>
      <c r="X26" s="7">
        <v>537.57000000000005</v>
      </c>
      <c r="Y26" s="7">
        <v>0</v>
      </c>
      <c r="Z26" s="7">
        <v>230.31</v>
      </c>
    </row>
    <row r="27" spans="1:26" x14ac:dyDescent="0.35">
      <c r="A27" s="7" t="s">
        <v>27</v>
      </c>
      <c r="B27" s="7" t="s">
        <v>28</v>
      </c>
      <c r="C27" s="7" t="s">
        <v>44</v>
      </c>
      <c r="D27" s="7" t="s">
        <v>68</v>
      </c>
      <c r="E27" s="7" t="s">
        <v>41</v>
      </c>
      <c r="F27" s="7" t="s">
        <v>86</v>
      </c>
      <c r="G27" s="7">
        <v>2021</v>
      </c>
      <c r="H27" s="7" t="str">
        <f>CONCATENATE("14240740879")</f>
        <v>14240740879</v>
      </c>
      <c r="I27" s="7" t="s">
        <v>38</v>
      </c>
      <c r="J27" s="7" t="s">
        <v>31</v>
      </c>
      <c r="K27" s="7" t="str">
        <f>CONCATENATE("")</f>
        <v/>
      </c>
      <c r="L27" s="7" t="str">
        <f>CONCATENATE("11 11.1 4b")</f>
        <v>11 11.1 4b</v>
      </c>
      <c r="M27" s="7" t="str">
        <f>CONCATENATE("02253870410")</f>
        <v>02253870410</v>
      </c>
      <c r="N27" s="7" t="s">
        <v>87</v>
      </c>
      <c r="O27" s="7" t="s">
        <v>64</v>
      </c>
      <c r="P27" s="8">
        <v>44767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7">
        <v>318.75</v>
      </c>
      <c r="W27" s="7">
        <v>137.44999999999999</v>
      </c>
      <c r="X27" s="7">
        <v>126.93</v>
      </c>
      <c r="Y27" s="7">
        <v>0</v>
      </c>
      <c r="Z27" s="7">
        <v>54.37</v>
      </c>
    </row>
    <row r="28" spans="1:26" x14ac:dyDescent="0.35">
      <c r="A28" s="7" t="s">
        <v>27</v>
      </c>
      <c r="B28" s="7" t="s">
        <v>28</v>
      </c>
      <c r="C28" s="7" t="s">
        <v>44</v>
      </c>
      <c r="D28" s="7" t="s">
        <v>68</v>
      </c>
      <c r="E28" s="7" t="s">
        <v>41</v>
      </c>
      <c r="F28" s="7" t="s">
        <v>86</v>
      </c>
      <c r="G28" s="7">
        <v>2021</v>
      </c>
      <c r="H28" s="7" t="str">
        <f>CONCATENATE("14240740069")</f>
        <v>14240740069</v>
      </c>
      <c r="I28" s="7" t="s">
        <v>38</v>
      </c>
      <c r="J28" s="7" t="s">
        <v>31</v>
      </c>
      <c r="K28" s="7" t="str">
        <f>CONCATENATE("")</f>
        <v/>
      </c>
      <c r="L28" s="7" t="str">
        <f>CONCATENATE("11 11.2 4b")</f>
        <v>11 11.2 4b</v>
      </c>
      <c r="M28" s="7" t="str">
        <f>CONCATENATE("02253870410")</f>
        <v>02253870410</v>
      </c>
      <c r="N28" s="7" t="s">
        <v>87</v>
      </c>
      <c r="O28" s="7" t="s">
        <v>64</v>
      </c>
      <c r="P28" s="8">
        <v>44767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7726.68</v>
      </c>
      <c r="W28" s="9">
        <v>3331.74</v>
      </c>
      <c r="X28" s="9">
        <v>3076.76</v>
      </c>
      <c r="Y28" s="7">
        <v>0</v>
      </c>
      <c r="Z28" s="9">
        <v>1318.18</v>
      </c>
    </row>
    <row r="29" spans="1:26" x14ac:dyDescent="0.35">
      <c r="A29" s="7" t="s">
        <v>27</v>
      </c>
      <c r="B29" s="7" t="s">
        <v>39</v>
      </c>
      <c r="C29" s="7" t="s">
        <v>44</v>
      </c>
      <c r="D29" s="7" t="s">
        <v>44</v>
      </c>
      <c r="E29" s="7" t="s">
        <v>40</v>
      </c>
      <c r="F29" s="7" t="s">
        <v>40</v>
      </c>
      <c r="G29" s="7">
        <v>2017</v>
      </c>
      <c r="H29" s="7" t="str">
        <f>CONCATENATE("24270116353")</f>
        <v>24270116353</v>
      </c>
      <c r="I29" s="7" t="s">
        <v>30</v>
      </c>
      <c r="J29" s="7" t="s">
        <v>31</v>
      </c>
      <c r="K29" s="7" t="str">
        <f>CONCATENATE("")</f>
        <v/>
      </c>
      <c r="L29" s="7" t="str">
        <f>CONCATENATE("19 19.2 6b")</f>
        <v>19 19.2 6b</v>
      </c>
      <c r="M29" s="7" t="str">
        <f>CONCATENATE("02862040421")</f>
        <v>02862040421</v>
      </c>
      <c r="N29" s="7" t="s">
        <v>88</v>
      </c>
      <c r="O29" s="7" t="s">
        <v>89</v>
      </c>
      <c r="P29" s="8">
        <v>44767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25000</v>
      </c>
      <c r="W29" s="9">
        <v>10780</v>
      </c>
      <c r="X29" s="9">
        <v>9955</v>
      </c>
      <c r="Y29" s="7">
        <v>0</v>
      </c>
      <c r="Z29" s="9">
        <v>4265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16608</vt:lpwstr>
  </property>
  <property fmtid="{D5CDD505-2E9C-101B-9397-08002B2CF9AE}" pid="4" name="OptimizationTime">
    <vt:lpwstr>20220808_1311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2022-07-29T14:38:41Z</dcterms:created>
  <dcterms:modified xsi:type="dcterms:W3CDTF">2022-07-29T14:40:08Z</dcterms:modified>
</cp:coreProperties>
</file>