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4/"/>
    </mc:Choice>
  </mc:AlternateContent>
  <xr:revisionPtr revIDLastSave="0" documentId="8_{1FEBE989-82EA-4275-916D-E74C5DA34554}" xr6:coauthVersionLast="45" xr6:coauthVersionMax="45" xr10:uidLastSave="{00000000-0000-0000-0000-000000000000}"/>
  <bookViews>
    <workbookView xWindow="-110" yWindow="-110" windowWidth="19420" windowHeight="10420" xr2:uid="{472DE340-C8B1-4484-825D-CF77E5B1BB5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<sst xmlns="http://schemas.openxmlformats.org/spreadsheetml/2006/main" count="475" uniqueCount="103">
  <si>
    <t>Dettaglio Domande Pagabili Decreto 484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</si>
  <si>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</si>
  <si>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</si>
  <si>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</si>
  <si>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</si>
  <si>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</si>
  <si>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</si>
  <si>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</si>
  <si>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</si>
  <si>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</si>
  <si>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</si>
  <si>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</si>
  <si>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</si>
  <si>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</si>
  <si>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</si>
  <si>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</si>
  <si>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</si>
  <si>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</si>
  <si>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</si>
  <si>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</si>
  <si>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</si>
  <si>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</si>
  <si>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</si>
  <si>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</si>
  <si>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</si>
  <si>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</si>
  <si>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</si>
  <si>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</si>
  <si>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</si>
  <si>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</si>
  <si>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</si>
  <si>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</si>
  <si>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</si>
  <si>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</si>
  <si>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</si>
  <si>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</si>
  <si>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CAA Coldiretti srl</t>
  </si>
  <si>
    <t>CAA UNSIC s.r.l.</t>
  </si>
  <si>
    <t>IN PROPRIO</t>
  </si>
  <si>
    <t>SAL</t>
  </si>
  <si>
    <t>Anticipo</t>
  </si>
  <si>
    <t>Misure a Superficie</t>
  </si>
  <si>
    <t>SI</t>
  </si>
  <si>
    <t>Trascinamenti</t>
  </si>
  <si>
    <t>CAA UNICAA srl</t>
  </si>
  <si>
    <t>CAA Liberi Professionisti srl</t>
  </si>
  <si>
    <t>MARCHE</t>
  </si>
  <si>
    <t>SERV. DEC. AGRICOLTURA E ALIM. -ASCOLI PICENO</t>
  </si>
  <si>
    <t>ACCIARRI SOCIETA' AGRICOLA S.R.L.</t>
  </si>
  <si>
    <t>AGEA.ASR.2021.1070222</t>
  </si>
  <si>
    <t>CAPPELLETTI LUCA</t>
  </si>
  <si>
    <t>AGEA.ASR.2021.1061184</t>
  </si>
  <si>
    <t>PIERMARINI ISABELLA</t>
  </si>
  <si>
    <t>PROCACCINI SAMANTA</t>
  </si>
  <si>
    <t>CAA UNSIC - ASCOLI PICENO - 001</t>
  </si>
  <si>
    <t>GASPERI SANDRA</t>
  </si>
  <si>
    <t>SERV. DEC. AGRICOLTURA E ALIMENTAZIONE - PESARO</t>
  </si>
  <si>
    <t>GENTILINI SOCIETA' AGRICOLA DI GENTILINI CESARINO, DANIELA E LUCIA S.S</t>
  </si>
  <si>
    <t>AGEA.ASR.2021.1068451</t>
  </si>
  <si>
    <t>SERV. DEC. AGRICOLTURA E ALIMENTAZIONE - ANCONA</t>
  </si>
  <si>
    <t>CAA Copagri srl</t>
  </si>
  <si>
    <t>CAA Copagri - ANCONA - 502</t>
  </si>
  <si>
    <t>IMPRESA AGRICOLA VITO CELESTE &amp; C.</t>
  </si>
  <si>
    <t>AGEA.ASR.2021.1067036</t>
  </si>
  <si>
    <t>AMADIO ROSA</t>
  </si>
  <si>
    <t>CAA CIA - ANCONA - 002</t>
  </si>
  <si>
    <t>AZIENDA AGRARIA TRAU' DI SCHIBUOLA STEFANIA E SILVANA SOCIETA' AGRICOL</t>
  </si>
  <si>
    <t>SERV. DEC. AGRICOLTURA E ALIM. - MACERATA</t>
  </si>
  <si>
    <t>CONTENTI MARCELLO</t>
  </si>
  <si>
    <t>CAA Coldiretti - PESARO E URBINO - 004</t>
  </si>
  <si>
    <t>DOMINICI TATIANA</t>
  </si>
  <si>
    <t>PROMOINDUSTRIA SPA</t>
  </si>
  <si>
    <t>SOCIETA AGRICOLA I TRE MONTI SRL</t>
  </si>
  <si>
    <t>TRAINI ZEUDI E CASTIGNANI ANNA MARIA SOCIETA' SEMPLICE AGRICOLA</t>
  </si>
  <si>
    <t>CAA Coldiretti - MACERATA - 009</t>
  </si>
  <si>
    <t>CARTECHINI SANDRO</t>
  </si>
  <si>
    <t>AGEA.ASR.2021.1068455</t>
  </si>
  <si>
    <t>CAA Coldiretti - ASCOLI PICENO - 010</t>
  </si>
  <si>
    <t>AZ.AGR. E AGRITURISTICA 'LAGA NORD' DI ASCENZIO E FAUSTA SANTINI S.S.</t>
  </si>
  <si>
    <t>CAA UNICAA - ASCOLI PICENO - 004</t>
  </si>
  <si>
    <t>COLLELAGO SOCIETA' AGRICOLA SEMPLICE DI CASTELLANO CHRISTIAN E C.</t>
  </si>
  <si>
    <t>CAA Coldiretti - MACERATA - 018</t>
  </si>
  <si>
    <t>ANGELI SIMONE</t>
  </si>
  <si>
    <t>AGEA.ASR.2021.1078077</t>
  </si>
  <si>
    <t>CAA Coldiretti - MACERATA - 017</t>
  </si>
  <si>
    <t>SOCIETA' AGRICOLA INCANTO DI TISI CINZIA E C. S.S.</t>
  </si>
  <si>
    <t>BILANZOLA MARIA</t>
  </si>
  <si>
    <t>SOCIETA' AGRICOLA VAGNI ADOLFO E C. S.S.</t>
  </si>
  <si>
    <t>AGEA.ASR.2021.1068441</t>
  </si>
  <si>
    <t>CARDELLINI ROBERTO</t>
  </si>
  <si>
    <t>AGEA.ASR.2021.1070213</t>
  </si>
  <si>
    <t>SONAGLIONI SIMONE</t>
  </si>
  <si>
    <t>AZIENDA AGRICOLA BMVG SRL</t>
  </si>
  <si>
    <t>COMUNE DI BOLOGNOLA</t>
  </si>
  <si>
    <t>AGEA.ASR.2021.1082858</t>
  </si>
  <si>
    <t>CAA Liberi Prof.- PESARO E URBINO - 001</t>
  </si>
  <si>
    <t>PACI FLAVIO</t>
  </si>
  <si>
    <t>SOCIETA' AGRICOLA CA' MARIOTTO S.S.</t>
  </si>
  <si>
    <t>SOCIETA' AGRICOLA ENERGY AGROFORESTALE SNC DI NORCINI PALA MAURO &amp; C.</t>
  </si>
  <si>
    <t>SOCIETA' AGRICOLA PAIARDINI DI PAIARDINI TINO &amp; C. S.A.S.</t>
  </si>
  <si>
    <t>CAA CIA - ANCONA - 004</t>
  </si>
  <si>
    <t>AZ.AGRICOLA CONTI &amp; MONTESI S.S. SOCIETA' AGRICOLA</t>
  </si>
  <si>
    <t>AGEA.ASR.2021.0279234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</si>
</sst>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F3AD-313D-4430-B577-AB4145D4AFFA}">
  <dimension ref="A1:Z35"/>
  <sheetViews>
    <sheetView showGridLines="0" tabSelected="1" workbookViewId="0">
      <selection activeCell="F40" sqref="F4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6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3" width="10.7265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46</v>
      </c>
      <c r="D4" s="7" t="s">
        <v>47</v>
      </c>
      <c r="E4" s="7" t="s">
        <v>38</v>
      </c>
      <c r="F4" s="7" t="s">
        <v>38</v>
      </c>
      <c r="G4" s="7">
        <v>2017</v>
      </c>
      <c r="H4" s="7" t="str">
        <f>_xlfn.CONCAT("14270252399")</f>
        <v>14270252399</v>
      </c>
      <c r="I4" s="7" t="s">
        <v>30</v>
      </c>
      <c r="J4" s="7" t="s">
        <v>31</v>
      </c>
      <c r="K4" s="7" t="str">
        <f>_xlfn.CONCAT("")</f>
        <v/>
      </c>
      <c r="L4" s="7" t="str">
        <f>_xlfn.CONCAT("4 4.1 2a")</f>
        <v>4 4.1 2a</v>
      </c>
      <c r="M4" s="7" t="str">
        <f>_xlfn.CONCAT("01891610444")</f>
        <v>01891610444</v>
      </c>
      <c r="N4" s="7" t="s">
        <v>48</v>
      </c>
      <c r="O4" s="7" t="s">
        <v>49</v>
      </c>
      <c r="P4" s="8">
        <v>44462</v>
      </c>
      <c r="Q4" s="7" t="s">
        <v>32</v>
      </c>
      <c r="R4" s="7" t="s">
        <v>40</v>
      </c>
      <c r="S4" s="7" t="s">
        <v>34</v>
      </c>
      <c r="T4" s="7"/>
      <c r="U4" s="7" t="s">
        <v>35</v>
      </c>
      <c r="V4" s="9">
        <v>127902.86</v>
      </c>
      <c r="W4" s="9">
        <v>55151.71</v>
      </c>
      <c r="X4" s="9">
        <v>50930.92</v>
      </c>
      <c r="Y4" s="7">
        <v>0</v>
      </c>
      <c r="Z4" s="9">
        <v>21820.23</v>
      </c>
    </row>
    <row r="5" spans="1:26" x14ac:dyDescent="0.35">
      <c r="A5" s="7" t="s">
        <v>27</v>
      </c>
      <c r="B5" s="7" t="s">
        <v>28</v>
      </c>
      <c r="C5" s="7" t="s">
        <v>46</v>
      </c>
      <c r="D5" s="7" t="s">
        <v>46</v>
      </c>
      <c r="E5" s="7" t="s">
        <v>38</v>
      </c>
      <c r="F5" s="7" t="s">
        <v>38</v>
      </c>
      <c r="G5" s="7">
        <v>2017</v>
      </c>
      <c r="H5" s="7" t="str">
        <f>_xlfn.CONCAT("14270243430")</f>
        <v>14270243430</v>
      </c>
      <c r="I5" s="7" t="s">
        <v>30</v>
      </c>
      <c r="J5" s="7" t="s">
        <v>31</v>
      </c>
      <c r="K5" s="7" t="str">
        <f>_xlfn.CONCAT("")</f>
        <v/>
      </c>
      <c r="L5" s="7" t="str">
        <f>_xlfn.CONCAT("19 19.2 6b")</f>
        <v>19 19.2 6b</v>
      </c>
      <c r="M5" s="7" t="str">
        <f>_xlfn.CONCAT("CPPLCU00M17L117V")</f>
        <v>CPPLCU00M17L117V</v>
      </c>
      <c r="N5" s="7" t="s">
        <v>50</v>
      </c>
      <c r="O5" s="7" t="s">
        <v>51</v>
      </c>
      <c r="P5" s="8">
        <v>44463</v>
      </c>
      <c r="Q5" s="7" t="s">
        <v>32</v>
      </c>
      <c r="R5" s="7" t="s">
        <v>39</v>
      </c>
      <c r="S5" s="7" t="s">
        <v>34</v>
      </c>
      <c r="T5" s="7"/>
      <c r="U5" s="7" t="s">
        <v>35</v>
      </c>
      <c r="V5" s="9">
        <v>20000</v>
      </c>
      <c r="W5" s="9">
        <v>8624</v>
      </c>
      <c r="X5" s="9">
        <v>7964</v>
      </c>
      <c r="Y5" s="7">
        <v>0</v>
      </c>
      <c r="Z5" s="9">
        <v>3412</v>
      </c>
    </row>
    <row r="6" spans="1:26" x14ac:dyDescent="0.35">
      <c r="A6" s="7" t="s">
        <v>27</v>
      </c>
      <c r="B6" s="7" t="s">
        <v>28</v>
      </c>
      <c r="C6" s="7" t="s">
        <v>46</v>
      </c>
      <c r="D6" s="7" t="s">
        <v>46</v>
      </c>
      <c r="E6" s="7" t="s">
        <v>38</v>
      </c>
      <c r="F6" s="7" t="s">
        <v>38</v>
      </c>
      <c r="G6" s="7">
        <v>2017</v>
      </c>
      <c r="H6" s="7" t="str">
        <f>_xlfn.CONCAT("14270243455")</f>
        <v>14270243455</v>
      </c>
      <c r="I6" s="7" t="s">
        <v>30</v>
      </c>
      <c r="J6" s="7" t="s">
        <v>31</v>
      </c>
      <c r="K6" s="7" t="str">
        <f>_xlfn.CONCAT("")</f>
        <v/>
      </c>
      <c r="L6" s="7" t="str">
        <f>_xlfn.CONCAT("19 19.2 6b")</f>
        <v>19 19.2 6b</v>
      </c>
      <c r="M6" s="7" t="str">
        <f>_xlfn.CONCAT("PRMSLL84D68B474W")</f>
        <v>PRMSLL84D68B474W</v>
      </c>
      <c r="N6" s="7" t="s">
        <v>52</v>
      </c>
      <c r="O6" s="7" t="s">
        <v>51</v>
      </c>
      <c r="P6" s="8">
        <v>44463</v>
      </c>
      <c r="Q6" s="7" t="s">
        <v>32</v>
      </c>
      <c r="R6" s="7" t="s">
        <v>39</v>
      </c>
      <c r="S6" s="7" t="s">
        <v>34</v>
      </c>
      <c r="T6" s="7"/>
      <c r="U6" s="7" t="s">
        <v>35</v>
      </c>
      <c r="V6" s="9">
        <v>20000</v>
      </c>
      <c r="W6" s="9">
        <v>8624</v>
      </c>
      <c r="X6" s="9">
        <v>7964</v>
      </c>
      <c r="Y6" s="7">
        <v>0</v>
      </c>
      <c r="Z6" s="9">
        <v>3412</v>
      </c>
    </row>
    <row r="7" spans="1:26" x14ac:dyDescent="0.35">
      <c r="A7" s="7" t="s">
        <v>27</v>
      </c>
      <c r="B7" s="7" t="s">
        <v>28</v>
      </c>
      <c r="C7" s="7" t="s">
        <v>46</v>
      </c>
      <c r="D7" s="7" t="s">
        <v>46</v>
      </c>
      <c r="E7" s="7" t="s">
        <v>38</v>
      </c>
      <c r="F7" s="7" t="s">
        <v>38</v>
      </c>
      <c r="G7" s="7">
        <v>2017</v>
      </c>
      <c r="H7" s="7" t="str">
        <f>_xlfn.CONCAT("14270243448")</f>
        <v>14270243448</v>
      </c>
      <c r="I7" s="7" t="s">
        <v>30</v>
      </c>
      <c r="J7" s="7" t="s">
        <v>31</v>
      </c>
      <c r="K7" s="7" t="str">
        <f>_xlfn.CONCAT("")</f>
        <v/>
      </c>
      <c r="L7" s="7" t="str">
        <f>_xlfn.CONCAT("19 19.2 6b")</f>
        <v>19 19.2 6b</v>
      </c>
      <c r="M7" s="7" t="str">
        <f>_xlfn.CONCAT("PRCSNT80L68D451R")</f>
        <v>PRCSNT80L68D451R</v>
      </c>
      <c r="N7" s="7" t="s">
        <v>53</v>
      </c>
      <c r="O7" s="7" t="s">
        <v>51</v>
      </c>
      <c r="P7" s="8">
        <v>44463</v>
      </c>
      <c r="Q7" s="7" t="s">
        <v>32</v>
      </c>
      <c r="R7" s="7" t="s">
        <v>39</v>
      </c>
      <c r="S7" s="7" t="s">
        <v>34</v>
      </c>
      <c r="T7" s="7"/>
      <c r="U7" s="7" t="s">
        <v>35</v>
      </c>
      <c r="V7" s="9">
        <v>20000</v>
      </c>
      <c r="W7" s="9">
        <v>8624</v>
      </c>
      <c r="X7" s="9">
        <v>7964</v>
      </c>
      <c r="Y7" s="7">
        <v>0</v>
      </c>
      <c r="Z7" s="9">
        <v>3412</v>
      </c>
    </row>
    <row r="8" spans="1:26" x14ac:dyDescent="0.35">
      <c r="A8" s="7" t="s">
        <v>27</v>
      </c>
      <c r="B8" s="7" t="s">
        <v>28</v>
      </c>
      <c r="C8" s="7" t="s">
        <v>46</v>
      </c>
      <c r="D8" s="7" t="s">
        <v>47</v>
      </c>
      <c r="E8" s="7" t="s">
        <v>37</v>
      </c>
      <c r="F8" s="7" t="s">
        <v>54</v>
      </c>
      <c r="G8" s="7">
        <v>2017</v>
      </c>
      <c r="H8" s="7" t="str">
        <f>_xlfn.CONCAT("14270252381")</f>
        <v>14270252381</v>
      </c>
      <c r="I8" s="7" t="s">
        <v>30</v>
      </c>
      <c r="J8" s="7" t="s">
        <v>31</v>
      </c>
      <c r="K8" s="7" t="str">
        <f>_xlfn.CONCAT("")</f>
        <v/>
      </c>
      <c r="L8" s="7" t="str">
        <f>_xlfn.CONCAT("4 4.1 2a")</f>
        <v>4 4.1 2a</v>
      </c>
      <c r="M8" s="7" t="str">
        <f>_xlfn.CONCAT("GSPSDR73D46A462O")</f>
        <v>GSPSDR73D46A462O</v>
      </c>
      <c r="N8" s="7" t="s">
        <v>55</v>
      </c>
      <c r="O8" s="7" t="s">
        <v>49</v>
      </c>
      <c r="P8" s="8">
        <v>44462</v>
      </c>
      <c r="Q8" s="7" t="s">
        <v>32</v>
      </c>
      <c r="R8" s="7" t="s">
        <v>40</v>
      </c>
      <c r="S8" s="7" t="s">
        <v>34</v>
      </c>
      <c r="T8" s="7"/>
      <c r="U8" s="7" t="s">
        <v>35</v>
      </c>
      <c r="V8" s="9">
        <v>54922.03</v>
      </c>
      <c r="W8" s="9">
        <v>23682.38</v>
      </c>
      <c r="X8" s="9">
        <v>21869.95</v>
      </c>
      <c r="Y8" s="7">
        <v>0</v>
      </c>
      <c r="Z8" s="9">
        <v>9369.7000000000007</v>
      </c>
    </row>
    <row r="9" spans="1:26" ht="17.5" x14ac:dyDescent="0.35">
      <c r="A9" s="7" t="s">
        <v>27</v>
      </c>
      <c r="B9" s="7" t="s">
        <v>28</v>
      </c>
      <c r="C9" s="7" t="s">
        <v>46</v>
      </c>
      <c r="D9" s="7" t="s">
        <v>56</v>
      </c>
      <c r="E9" s="7" t="s">
        <v>38</v>
      </c>
      <c r="F9" s="7" t="s">
        <v>38</v>
      </c>
      <c r="G9" s="7">
        <v>2017</v>
      </c>
      <c r="H9" s="7" t="str">
        <f>_xlfn.CONCAT("14270246409")</f>
        <v>14270246409</v>
      </c>
      <c r="I9" s="7" t="s">
        <v>30</v>
      </c>
      <c r="J9" s="7" t="s">
        <v>31</v>
      </c>
      <c r="K9" s="7" t="str">
        <f>_xlfn.CONCAT("")</f>
        <v/>
      </c>
      <c r="L9" s="7" t="str">
        <f>_xlfn.CONCAT("6 6.4 2a")</f>
        <v>6 6.4 2a</v>
      </c>
      <c r="M9" s="7" t="str">
        <f>_xlfn.CONCAT("02323940417")</f>
        <v>02323940417</v>
      </c>
      <c r="N9" s="7" t="s">
        <v>57</v>
      </c>
      <c r="O9" s="7" t="s">
        <v>58</v>
      </c>
      <c r="P9" s="8">
        <v>44461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11562.26</v>
      </c>
      <c r="W9" s="9">
        <v>4985.6499999999996</v>
      </c>
      <c r="X9" s="9">
        <v>4604.09</v>
      </c>
      <c r="Y9" s="7">
        <v>0</v>
      </c>
      <c r="Z9" s="9">
        <v>1972.52</v>
      </c>
    </row>
    <row r="10" spans="1:26" x14ac:dyDescent="0.35">
      <c r="A10" s="7" t="s">
        <v>27</v>
      </c>
      <c r="B10" s="7" t="s">
        <v>28</v>
      </c>
      <c r="C10" s="7" t="s">
        <v>46</v>
      </c>
      <c r="D10" s="7" t="s">
        <v>59</v>
      </c>
      <c r="E10" s="7" t="s">
        <v>60</v>
      </c>
      <c r="F10" s="7" t="s">
        <v>61</v>
      </c>
      <c r="G10" s="7">
        <v>2017</v>
      </c>
      <c r="H10" s="7" t="str">
        <f>_xlfn.CONCAT("14270246367")</f>
        <v>14270246367</v>
      </c>
      <c r="I10" s="7" t="s">
        <v>30</v>
      </c>
      <c r="J10" s="7" t="s">
        <v>31</v>
      </c>
      <c r="K10" s="7" t="str">
        <f>_xlfn.CONCAT("")</f>
        <v/>
      </c>
      <c r="L10" s="7" t="str">
        <f>_xlfn.CONCAT("21 21.1 2a")</f>
        <v>21 21.1 2a</v>
      </c>
      <c r="M10" s="7" t="str">
        <f>_xlfn.CONCAT("02200520423")</f>
        <v>02200520423</v>
      </c>
      <c r="N10" s="7" t="s">
        <v>62</v>
      </c>
      <c r="O10" s="7" t="s">
        <v>63</v>
      </c>
      <c r="P10" s="8">
        <v>44461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7000</v>
      </c>
      <c r="W10" s="9">
        <v>3018.4</v>
      </c>
      <c r="X10" s="9">
        <v>2787.4</v>
      </c>
      <c r="Y10" s="7">
        <v>0</v>
      </c>
      <c r="Z10" s="9">
        <v>1194.2</v>
      </c>
    </row>
    <row r="11" spans="1:26" x14ac:dyDescent="0.35">
      <c r="A11" s="7" t="s">
        <v>27</v>
      </c>
      <c r="B11" s="7" t="s">
        <v>28</v>
      </c>
      <c r="C11" s="7" t="s">
        <v>46</v>
      </c>
      <c r="D11" s="7" t="s">
        <v>47</v>
      </c>
      <c r="E11" s="7" t="s">
        <v>38</v>
      </c>
      <c r="F11" s="7" t="s">
        <v>38</v>
      </c>
      <c r="G11" s="7">
        <v>2017</v>
      </c>
      <c r="H11" s="7" t="str">
        <f>_xlfn.CONCAT("14270246284")</f>
        <v>14270246284</v>
      </c>
      <c r="I11" s="7" t="s">
        <v>30</v>
      </c>
      <c r="J11" s="7" t="s">
        <v>31</v>
      </c>
      <c r="K11" s="7" t="str">
        <f>_xlfn.CONCAT("")</f>
        <v/>
      </c>
      <c r="L11" s="7" t="str">
        <f>_xlfn.CONCAT("21 21.1 2a")</f>
        <v>21 21.1 2a</v>
      </c>
      <c r="M11" s="7" t="str">
        <f>_xlfn.CONCAT("MDARSO40S65G005V")</f>
        <v>MDARSO40S65G005V</v>
      </c>
      <c r="N11" s="7" t="s">
        <v>64</v>
      </c>
      <c r="O11" s="7" t="s">
        <v>63</v>
      </c>
      <c r="P11" s="8">
        <v>44461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1000</v>
      </c>
      <c r="W11" s="7">
        <v>431.2</v>
      </c>
      <c r="X11" s="7">
        <v>398.2</v>
      </c>
      <c r="Y11" s="7">
        <v>0</v>
      </c>
      <c r="Z11" s="7">
        <v>170.6</v>
      </c>
    </row>
    <row r="12" spans="1:26" ht="17.5" x14ac:dyDescent="0.35">
      <c r="A12" s="7" t="s">
        <v>27</v>
      </c>
      <c r="B12" s="7" t="s">
        <v>28</v>
      </c>
      <c r="C12" s="7" t="s">
        <v>46</v>
      </c>
      <c r="D12" s="7" t="s">
        <v>59</v>
      </c>
      <c r="E12" s="7" t="s">
        <v>29</v>
      </c>
      <c r="F12" s="7" t="s">
        <v>65</v>
      </c>
      <c r="G12" s="7">
        <v>2017</v>
      </c>
      <c r="H12" s="7" t="str">
        <f>_xlfn.CONCAT("14270246342")</f>
        <v>14270246342</v>
      </c>
      <c r="I12" s="7" t="s">
        <v>30</v>
      </c>
      <c r="J12" s="7" t="s">
        <v>31</v>
      </c>
      <c r="K12" s="7" t="str">
        <f>_xlfn.CONCAT("")</f>
        <v/>
      </c>
      <c r="L12" s="7" t="str">
        <f>_xlfn.CONCAT("21 21.1 2a")</f>
        <v>21 21.1 2a</v>
      </c>
      <c r="M12" s="7" t="str">
        <f>_xlfn.CONCAT("02309800429")</f>
        <v>02309800429</v>
      </c>
      <c r="N12" s="7" t="s">
        <v>66</v>
      </c>
      <c r="O12" s="7" t="s">
        <v>63</v>
      </c>
      <c r="P12" s="8">
        <v>44461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4701.6400000000003</v>
      </c>
      <c r="W12" s="9">
        <v>2027.35</v>
      </c>
      <c r="X12" s="9">
        <v>1872.19</v>
      </c>
      <c r="Y12" s="7">
        <v>0</v>
      </c>
      <c r="Z12" s="7">
        <v>802.1</v>
      </c>
    </row>
    <row r="13" spans="1:26" x14ac:dyDescent="0.35">
      <c r="A13" s="7" t="s">
        <v>27</v>
      </c>
      <c r="B13" s="7" t="s">
        <v>28</v>
      </c>
      <c r="C13" s="7" t="s">
        <v>46</v>
      </c>
      <c r="D13" s="7" t="s">
        <v>67</v>
      </c>
      <c r="E13" s="7" t="s">
        <v>38</v>
      </c>
      <c r="F13" s="7" t="s">
        <v>38</v>
      </c>
      <c r="G13" s="7">
        <v>2017</v>
      </c>
      <c r="H13" s="7" t="str">
        <f>_xlfn.CONCAT("14270246334")</f>
        <v>14270246334</v>
      </c>
      <c r="I13" s="7" t="s">
        <v>30</v>
      </c>
      <c r="J13" s="7" t="s">
        <v>31</v>
      </c>
      <c r="K13" s="7" t="str">
        <f>_xlfn.CONCAT("")</f>
        <v/>
      </c>
      <c r="L13" s="7" t="str">
        <f>_xlfn.CONCAT("21 21.1 2a")</f>
        <v>21 21.1 2a</v>
      </c>
      <c r="M13" s="7" t="str">
        <f>_xlfn.CONCAT("CNTMCL57T17C770J")</f>
        <v>CNTMCL57T17C770J</v>
      </c>
      <c r="N13" s="7" t="s">
        <v>68</v>
      </c>
      <c r="O13" s="7" t="s">
        <v>63</v>
      </c>
      <c r="P13" s="8">
        <v>44461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7000</v>
      </c>
      <c r="W13" s="9">
        <v>3018.4</v>
      </c>
      <c r="X13" s="9">
        <v>2787.4</v>
      </c>
      <c r="Y13" s="7">
        <v>0</v>
      </c>
      <c r="Z13" s="9">
        <v>1194.2</v>
      </c>
    </row>
    <row r="14" spans="1:26" x14ac:dyDescent="0.35">
      <c r="A14" s="7" t="s">
        <v>27</v>
      </c>
      <c r="B14" s="7" t="s">
        <v>28</v>
      </c>
      <c r="C14" s="7" t="s">
        <v>46</v>
      </c>
      <c r="D14" s="7" t="s">
        <v>56</v>
      </c>
      <c r="E14" s="7" t="s">
        <v>36</v>
      </c>
      <c r="F14" s="7" t="s">
        <v>69</v>
      </c>
      <c r="G14" s="7">
        <v>2017</v>
      </c>
      <c r="H14" s="7" t="str">
        <f>_xlfn.CONCAT("14270246482")</f>
        <v>14270246482</v>
      </c>
      <c r="I14" s="7" t="s">
        <v>30</v>
      </c>
      <c r="J14" s="7" t="s">
        <v>31</v>
      </c>
      <c r="K14" s="7" t="str">
        <f>_xlfn.CONCAT("")</f>
        <v/>
      </c>
      <c r="L14" s="7" t="str">
        <f>_xlfn.CONCAT("21 21.1 2a")</f>
        <v>21 21.1 2a</v>
      </c>
      <c r="M14" s="7" t="str">
        <f>_xlfn.CONCAT("DMNTTN85S43I459T")</f>
        <v>DMNTTN85S43I459T</v>
      </c>
      <c r="N14" s="7" t="s">
        <v>70</v>
      </c>
      <c r="O14" s="7" t="s">
        <v>63</v>
      </c>
      <c r="P14" s="8">
        <v>44461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7000</v>
      </c>
      <c r="W14" s="9">
        <v>3018.4</v>
      </c>
      <c r="X14" s="9">
        <v>2787.4</v>
      </c>
      <c r="Y14" s="7">
        <v>0</v>
      </c>
      <c r="Z14" s="9">
        <v>1194.2</v>
      </c>
    </row>
    <row r="15" spans="1:26" x14ac:dyDescent="0.35">
      <c r="A15" s="7" t="s">
        <v>27</v>
      </c>
      <c r="B15" s="7" t="s">
        <v>28</v>
      </c>
      <c r="C15" s="7" t="s">
        <v>46</v>
      </c>
      <c r="D15" s="7" t="s">
        <v>47</v>
      </c>
      <c r="E15" s="7" t="s">
        <v>38</v>
      </c>
      <c r="F15" s="7" t="s">
        <v>38</v>
      </c>
      <c r="G15" s="7">
        <v>2017</v>
      </c>
      <c r="H15" s="7" t="str">
        <f>_xlfn.CONCAT("14270246292")</f>
        <v>14270246292</v>
      </c>
      <c r="I15" s="7" t="s">
        <v>42</v>
      </c>
      <c r="J15" s="7" t="s">
        <v>31</v>
      </c>
      <c r="K15" s="7" t="str">
        <f>_xlfn.CONCAT("")</f>
        <v/>
      </c>
      <c r="L15" s="7" t="str">
        <f>_xlfn.CONCAT("21 21.1 2a")</f>
        <v>21 21.1 2a</v>
      </c>
      <c r="M15" s="7" t="str">
        <f>_xlfn.CONCAT("01333860441")</f>
        <v>01333860441</v>
      </c>
      <c r="N15" s="7" t="s">
        <v>71</v>
      </c>
      <c r="O15" s="7" t="s">
        <v>63</v>
      </c>
      <c r="P15" s="8">
        <v>44461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1000</v>
      </c>
      <c r="W15" s="7">
        <v>431.2</v>
      </c>
      <c r="X15" s="7">
        <v>398.2</v>
      </c>
      <c r="Y15" s="7">
        <v>0</v>
      </c>
      <c r="Z15" s="7">
        <v>170.6</v>
      </c>
    </row>
    <row r="16" spans="1:26" x14ac:dyDescent="0.35">
      <c r="A16" s="7" t="s">
        <v>27</v>
      </c>
      <c r="B16" s="7" t="s">
        <v>28</v>
      </c>
      <c r="C16" s="7" t="s">
        <v>46</v>
      </c>
      <c r="D16" s="7" t="s">
        <v>67</v>
      </c>
      <c r="E16" s="7" t="s">
        <v>38</v>
      </c>
      <c r="F16" s="7" t="s">
        <v>38</v>
      </c>
      <c r="G16" s="7">
        <v>2017</v>
      </c>
      <c r="H16" s="7" t="str">
        <f>_xlfn.CONCAT("14270246490")</f>
        <v>14270246490</v>
      </c>
      <c r="I16" s="7" t="s">
        <v>30</v>
      </c>
      <c r="J16" s="7" t="s">
        <v>31</v>
      </c>
      <c r="K16" s="7" t="str">
        <f>_xlfn.CONCAT("")</f>
        <v/>
      </c>
      <c r="L16" s="7" t="str">
        <f>_xlfn.CONCAT("21 21.1 2a")</f>
        <v>21 21.1 2a</v>
      </c>
      <c r="M16" s="7" t="str">
        <f>_xlfn.CONCAT("01661010437")</f>
        <v>01661010437</v>
      </c>
      <c r="N16" s="7" t="s">
        <v>72</v>
      </c>
      <c r="O16" s="7" t="s">
        <v>63</v>
      </c>
      <c r="P16" s="8">
        <v>44461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7000</v>
      </c>
      <c r="W16" s="9">
        <v>3018.4</v>
      </c>
      <c r="X16" s="9">
        <v>2787.4</v>
      </c>
      <c r="Y16" s="7">
        <v>0</v>
      </c>
      <c r="Z16" s="9">
        <v>1194.2</v>
      </c>
    </row>
    <row r="17" spans="1:26" ht="17.5" x14ac:dyDescent="0.35">
      <c r="A17" s="7" t="s">
        <v>27</v>
      </c>
      <c r="B17" s="7" t="s">
        <v>28</v>
      </c>
      <c r="C17" s="7" t="s">
        <v>46</v>
      </c>
      <c r="D17" s="7" t="s">
        <v>47</v>
      </c>
      <c r="E17" s="7" t="s">
        <v>38</v>
      </c>
      <c r="F17" s="7" t="s">
        <v>38</v>
      </c>
      <c r="G17" s="7">
        <v>2017</v>
      </c>
      <c r="H17" s="7" t="str">
        <f>_xlfn.CONCAT("14270246318")</f>
        <v>14270246318</v>
      </c>
      <c r="I17" s="7" t="s">
        <v>30</v>
      </c>
      <c r="J17" s="7" t="s">
        <v>31</v>
      </c>
      <c r="K17" s="7" t="str">
        <f>_xlfn.CONCAT("")</f>
        <v/>
      </c>
      <c r="L17" s="7" t="str">
        <f>_xlfn.CONCAT("21 21.1 2a")</f>
        <v>21 21.1 2a</v>
      </c>
      <c r="M17" s="7" t="str">
        <f>_xlfn.CONCAT("02316970447")</f>
        <v>02316970447</v>
      </c>
      <c r="N17" s="7" t="s">
        <v>73</v>
      </c>
      <c r="O17" s="7" t="s">
        <v>63</v>
      </c>
      <c r="P17" s="8">
        <v>44461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4331.1000000000004</v>
      </c>
      <c r="W17" s="9">
        <v>1867.57</v>
      </c>
      <c r="X17" s="9">
        <v>1724.64</v>
      </c>
      <c r="Y17" s="7">
        <v>0</v>
      </c>
      <c r="Z17" s="7">
        <v>738.89</v>
      </c>
    </row>
    <row r="18" spans="1:26" x14ac:dyDescent="0.35">
      <c r="A18" s="7" t="s">
        <v>27</v>
      </c>
      <c r="B18" s="7" t="s">
        <v>28</v>
      </c>
      <c r="C18" s="7" t="s">
        <v>46</v>
      </c>
      <c r="D18" s="7" t="s">
        <v>67</v>
      </c>
      <c r="E18" s="7" t="s">
        <v>36</v>
      </c>
      <c r="F18" s="7" t="s">
        <v>74</v>
      </c>
      <c r="G18" s="7">
        <v>2017</v>
      </c>
      <c r="H18" s="7" t="str">
        <f>_xlfn.CONCAT("14270246326")</f>
        <v>14270246326</v>
      </c>
      <c r="I18" s="7" t="s">
        <v>30</v>
      </c>
      <c r="J18" s="7" t="s">
        <v>31</v>
      </c>
      <c r="K18" s="7" t="str">
        <f>_xlfn.CONCAT("")</f>
        <v/>
      </c>
      <c r="L18" s="7" t="str">
        <f>_xlfn.CONCAT("21 21.1 2a")</f>
        <v>21 21.1 2a</v>
      </c>
      <c r="M18" s="7" t="str">
        <f>_xlfn.CONCAT("CRTSDR46R31A739P")</f>
        <v>CRTSDR46R31A739P</v>
      </c>
      <c r="N18" s="7" t="s">
        <v>75</v>
      </c>
      <c r="O18" s="7" t="s">
        <v>63</v>
      </c>
      <c r="P18" s="8">
        <v>44461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7000</v>
      </c>
      <c r="W18" s="9">
        <v>3018.4</v>
      </c>
      <c r="X18" s="9">
        <v>2787.4</v>
      </c>
      <c r="Y18" s="7">
        <v>0</v>
      </c>
      <c r="Z18" s="9">
        <v>1194.2</v>
      </c>
    </row>
    <row r="19" spans="1:26" ht="17.5" x14ac:dyDescent="0.35">
      <c r="A19" s="7" t="s">
        <v>27</v>
      </c>
      <c r="B19" s="7" t="s">
        <v>28</v>
      </c>
      <c r="C19" s="7" t="s">
        <v>46</v>
      </c>
      <c r="D19" s="7" t="s">
        <v>56</v>
      </c>
      <c r="E19" s="7" t="s">
        <v>38</v>
      </c>
      <c r="F19" s="7" t="s">
        <v>38</v>
      </c>
      <c r="G19" s="7">
        <v>2017</v>
      </c>
      <c r="H19" s="7" t="str">
        <f>_xlfn.CONCAT("14270246383")</f>
        <v>14270246383</v>
      </c>
      <c r="I19" s="7" t="s">
        <v>30</v>
      </c>
      <c r="J19" s="7" t="s">
        <v>31</v>
      </c>
      <c r="K19" s="7" t="str">
        <f>_xlfn.CONCAT("")</f>
        <v/>
      </c>
      <c r="L19" s="7" t="str">
        <f>_xlfn.CONCAT("4 4.1 2a")</f>
        <v>4 4.1 2a</v>
      </c>
      <c r="M19" s="7" t="str">
        <f>_xlfn.CONCAT("02323940417")</f>
        <v>02323940417</v>
      </c>
      <c r="N19" s="7" t="s">
        <v>57</v>
      </c>
      <c r="O19" s="7" t="s">
        <v>76</v>
      </c>
      <c r="P19" s="8">
        <v>44461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16829.18</v>
      </c>
      <c r="W19" s="9">
        <v>7256.74</v>
      </c>
      <c r="X19" s="9">
        <v>6701.38</v>
      </c>
      <c r="Y19" s="7">
        <v>0</v>
      </c>
      <c r="Z19" s="9">
        <v>2871.06</v>
      </c>
    </row>
    <row r="20" spans="1:26" ht="17.5" x14ac:dyDescent="0.35">
      <c r="A20" s="7" t="s">
        <v>27</v>
      </c>
      <c r="B20" s="7" t="s">
        <v>28</v>
      </c>
      <c r="C20" s="7" t="s">
        <v>46</v>
      </c>
      <c r="D20" s="7" t="s">
        <v>47</v>
      </c>
      <c r="E20" s="7" t="s">
        <v>36</v>
      </c>
      <c r="F20" s="7" t="s">
        <v>77</v>
      </c>
      <c r="G20" s="7">
        <v>2017</v>
      </c>
      <c r="H20" s="7" t="str">
        <f>_xlfn.CONCAT("14270246300")</f>
        <v>14270246300</v>
      </c>
      <c r="I20" s="7" t="s">
        <v>30</v>
      </c>
      <c r="J20" s="7" t="s">
        <v>31</v>
      </c>
      <c r="K20" s="7" t="str">
        <f>_xlfn.CONCAT("")</f>
        <v/>
      </c>
      <c r="L20" s="7" t="str">
        <f>_xlfn.CONCAT("21 21.1 2a")</f>
        <v>21 21.1 2a</v>
      </c>
      <c r="M20" s="7" t="str">
        <f>_xlfn.CONCAT("01838100442")</f>
        <v>01838100442</v>
      </c>
      <c r="N20" s="7" t="s">
        <v>78</v>
      </c>
      <c r="O20" s="7" t="s">
        <v>63</v>
      </c>
      <c r="P20" s="8">
        <v>44461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ht="17.5" x14ac:dyDescent="0.35">
      <c r="A21" s="7" t="s">
        <v>27</v>
      </c>
      <c r="B21" s="7" t="s">
        <v>28</v>
      </c>
      <c r="C21" s="7" t="s">
        <v>46</v>
      </c>
      <c r="D21" s="7" t="s">
        <v>47</v>
      </c>
      <c r="E21" s="7" t="s">
        <v>44</v>
      </c>
      <c r="F21" s="7" t="s">
        <v>79</v>
      </c>
      <c r="G21" s="7">
        <v>2017</v>
      </c>
      <c r="H21" s="7" t="str">
        <f>_xlfn.CONCAT("14270246458")</f>
        <v>14270246458</v>
      </c>
      <c r="I21" s="7" t="s">
        <v>42</v>
      </c>
      <c r="J21" s="7" t="s">
        <v>31</v>
      </c>
      <c r="K21" s="7" t="str">
        <f>_xlfn.CONCAT("")</f>
        <v/>
      </c>
      <c r="L21" s="7" t="str">
        <f>_xlfn.CONCAT("21 21.1 2a")</f>
        <v>21 21.1 2a</v>
      </c>
      <c r="M21" s="7" t="str">
        <f>_xlfn.CONCAT("01871270441")</f>
        <v>01871270441</v>
      </c>
      <c r="N21" s="7" t="s">
        <v>80</v>
      </c>
      <c r="O21" s="7" t="s">
        <v>63</v>
      </c>
      <c r="P21" s="8">
        <v>44461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7000</v>
      </c>
      <c r="W21" s="9">
        <v>3018.4</v>
      </c>
      <c r="X21" s="9">
        <v>2787.4</v>
      </c>
      <c r="Y21" s="7">
        <v>0</v>
      </c>
      <c r="Z21" s="9">
        <v>1194.2</v>
      </c>
    </row>
    <row r="22" spans="1:26" x14ac:dyDescent="0.35">
      <c r="A22" s="7" t="s">
        <v>27</v>
      </c>
      <c r="B22" s="7" t="s">
        <v>28</v>
      </c>
      <c r="C22" s="7" t="s">
        <v>46</v>
      </c>
      <c r="D22" s="7" t="s">
        <v>67</v>
      </c>
      <c r="E22" s="7" t="s">
        <v>36</v>
      </c>
      <c r="F22" s="7" t="s">
        <v>81</v>
      </c>
      <c r="G22" s="7">
        <v>2017</v>
      </c>
      <c r="H22" s="7" t="str">
        <f>_xlfn.CONCAT("14270254833")</f>
        <v>14270254833</v>
      </c>
      <c r="I22" s="7" t="s">
        <v>30</v>
      </c>
      <c r="J22" s="7" t="s">
        <v>31</v>
      </c>
      <c r="K22" s="7" t="str">
        <f>_xlfn.CONCAT("")</f>
        <v/>
      </c>
      <c r="L22" s="7" t="str">
        <f>_xlfn.CONCAT("4 4.4 4c")</f>
        <v>4 4.4 4c</v>
      </c>
      <c r="M22" s="7" t="str">
        <f>_xlfn.CONCAT("NGLSMN77R29B474E")</f>
        <v>NGLSMN77R29B474E</v>
      </c>
      <c r="N22" s="7" t="s">
        <v>82</v>
      </c>
      <c r="O22" s="7" t="s">
        <v>83</v>
      </c>
      <c r="P22" s="8">
        <v>44463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11025</v>
      </c>
      <c r="W22" s="9">
        <v>4753.9799999999996</v>
      </c>
      <c r="X22" s="9">
        <v>4390.16</v>
      </c>
      <c r="Y22" s="7">
        <v>0</v>
      </c>
      <c r="Z22" s="9">
        <v>1880.86</v>
      </c>
    </row>
    <row r="23" spans="1:26" x14ac:dyDescent="0.35">
      <c r="A23" s="7" t="s">
        <v>27</v>
      </c>
      <c r="B23" s="7" t="s">
        <v>28</v>
      </c>
      <c r="C23" s="7" t="s">
        <v>46</v>
      </c>
      <c r="D23" s="7" t="s">
        <v>67</v>
      </c>
      <c r="E23" s="7" t="s">
        <v>36</v>
      </c>
      <c r="F23" s="7" t="s">
        <v>84</v>
      </c>
      <c r="G23" s="7">
        <v>2017</v>
      </c>
      <c r="H23" s="7" t="str">
        <f>_xlfn.CONCAT("14270254841")</f>
        <v>14270254841</v>
      </c>
      <c r="I23" s="7" t="s">
        <v>30</v>
      </c>
      <c r="J23" s="7" t="s">
        <v>31</v>
      </c>
      <c r="K23" s="7" t="str">
        <f>_xlfn.CONCAT("")</f>
        <v/>
      </c>
      <c r="L23" s="7" t="str">
        <f>_xlfn.CONCAT("4 4.4 4c")</f>
        <v>4 4.4 4c</v>
      </c>
      <c r="M23" s="7" t="str">
        <f>_xlfn.CONCAT("01915750432")</f>
        <v>01915750432</v>
      </c>
      <c r="N23" s="7" t="s">
        <v>85</v>
      </c>
      <c r="O23" s="7" t="s">
        <v>83</v>
      </c>
      <c r="P23" s="8">
        <v>44463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2565</v>
      </c>
      <c r="W23" s="9">
        <v>1106.03</v>
      </c>
      <c r="X23" s="9">
        <v>1021.38</v>
      </c>
      <c r="Y23" s="7">
        <v>0</v>
      </c>
      <c r="Z23" s="7">
        <v>437.59</v>
      </c>
    </row>
    <row r="24" spans="1:26" x14ac:dyDescent="0.35">
      <c r="A24" s="7" t="s">
        <v>27</v>
      </c>
      <c r="B24" s="7" t="s">
        <v>28</v>
      </c>
      <c r="C24" s="7" t="s">
        <v>46</v>
      </c>
      <c r="D24" s="7" t="s">
        <v>67</v>
      </c>
      <c r="E24" s="7" t="s">
        <v>38</v>
      </c>
      <c r="F24" s="7" t="s">
        <v>38</v>
      </c>
      <c r="G24" s="7">
        <v>2017</v>
      </c>
      <c r="H24" s="7" t="str">
        <f>_xlfn.CONCAT("14270254858")</f>
        <v>14270254858</v>
      </c>
      <c r="I24" s="7" t="s">
        <v>30</v>
      </c>
      <c r="J24" s="7" t="s">
        <v>31</v>
      </c>
      <c r="K24" s="7" t="str">
        <f>_xlfn.CONCAT("")</f>
        <v/>
      </c>
      <c r="L24" s="7" t="str">
        <f>_xlfn.CONCAT("4 4.4 4c")</f>
        <v>4 4.4 4c</v>
      </c>
      <c r="M24" s="7" t="str">
        <f>_xlfn.CONCAT("BLNMRA64C43H440D")</f>
        <v>BLNMRA64C43H440D</v>
      </c>
      <c r="N24" s="7" t="s">
        <v>86</v>
      </c>
      <c r="O24" s="7" t="s">
        <v>83</v>
      </c>
      <c r="P24" s="8">
        <v>44463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6998.48</v>
      </c>
      <c r="W24" s="9">
        <v>3017.74</v>
      </c>
      <c r="X24" s="9">
        <v>2786.79</v>
      </c>
      <c r="Y24" s="7">
        <v>0</v>
      </c>
      <c r="Z24" s="9">
        <v>1193.95</v>
      </c>
    </row>
    <row r="25" spans="1:26" x14ac:dyDescent="0.35">
      <c r="A25" s="7" t="s">
        <v>27</v>
      </c>
      <c r="B25" s="7" t="s">
        <v>28</v>
      </c>
      <c r="C25" s="7" t="s">
        <v>46</v>
      </c>
      <c r="D25" s="7" t="s">
        <v>67</v>
      </c>
      <c r="E25" s="7" t="s">
        <v>36</v>
      </c>
      <c r="F25" s="7" t="s">
        <v>74</v>
      </c>
      <c r="G25" s="7">
        <v>2017</v>
      </c>
      <c r="H25" s="7" t="str">
        <f>_xlfn.CONCAT("14270254825")</f>
        <v>14270254825</v>
      </c>
      <c r="I25" s="7" t="s">
        <v>30</v>
      </c>
      <c r="J25" s="7" t="s">
        <v>31</v>
      </c>
      <c r="K25" s="7" t="str">
        <f>_xlfn.CONCAT("")</f>
        <v/>
      </c>
      <c r="L25" s="7" t="str">
        <f>_xlfn.CONCAT("4 4.4 4c")</f>
        <v>4 4.4 4c</v>
      </c>
      <c r="M25" s="7" t="str">
        <f>_xlfn.CONCAT("01110060439")</f>
        <v>01110060439</v>
      </c>
      <c r="N25" s="7" t="s">
        <v>87</v>
      </c>
      <c r="O25" s="7" t="s">
        <v>83</v>
      </c>
      <c r="P25" s="8">
        <v>44463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9294.75</v>
      </c>
      <c r="W25" s="9">
        <v>4007.9</v>
      </c>
      <c r="X25" s="9">
        <v>3701.17</v>
      </c>
      <c r="Y25" s="7">
        <v>0</v>
      </c>
      <c r="Z25" s="9">
        <v>1585.68</v>
      </c>
    </row>
    <row r="26" spans="1:26" ht="17.5" x14ac:dyDescent="0.35">
      <c r="A26" s="7" t="s">
        <v>27</v>
      </c>
      <c r="B26" s="7" t="s">
        <v>28</v>
      </c>
      <c r="C26" s="7" t="s">
        <v>46</v>
      </c>
      <c r="D26" s="7" t="s">
        <v>56</v>
      </c>
      <c r="E26" s="7" t="s">
        <v>38</v>
      </c>
      <c r="F26" s="7" t="s">
        <v>38</v>
      </c>
      <c r="G26" s="7">
        <v>2017</v>
      </c>
      <c r="H26" s="7" t="str">
        <f>_xlfn.CONCAT("14270246375")</f>
        <v>14270246375</v>
      </c>
      <c r="I26" s="7" t="s">
        <v>30</v>
      </c>
      <c r="J26" s="7" t="s">
        <v>31</v>
      </c>
      <c r="K26" s="7" t="str">
        <f>_xlfn.CONCAT("")</f>
        <v/>
      </c>
      <c r="L26" s="7" t="str">
        <f>_xlfn.CONCAT("6 6.1 2b")</f>
        <v>6 6.1 2b</v>
      </c>
      <c r="M26" s="7" t="str">
        <f>_xlfn.CONCAT("02323940417")</f>
        <v>02323940417</v>
      </c>
      <c r="N26" s="7" t="s">
        <v>57</v>
      </c>
      <c r="O26" s="7" t="s">
        <v>88</v>
      </c>
      <c r="P26" s="8">
        <v>44461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10500</v>
      </c>
      <c r="W26" s="9">
        <v>4527.6000000000004</v>
      </c>
      <c r="X26" s="9">
        <v>4181.1000000000004</v>
      </c>
      <c r="Y26" s="7">
        <v>0</v>
      </c>
      <c r="Z26" s="9">
        <v>1791.3</v>
      </c>
    </row>
    <row r="27" spans="1:26" x14ac:dyDescent="0.35">
      <c r="A27" s="7" t="s">
        <v>27</v>
      </c>
      <c r="B27" s="7" t="s">
        <v>28</v>
      </c>
      <c r="C27" s="7" t="s">
        <v>46</v>
      </c>
      <c r="D27" s="7" t="s">
        <v>56</v>
      </c>
      <c r="E27" s="7" t="s">
        <v>38</v>
      </c>
      <c r="F27" s="7" t="s">
        <v>38</v>
      </c>
      <c r="G27" s="7">
        <v>2017</v>
      </c>
      <c r="H27" s="7" t="str">
        <f>_xlfn.CONCAT("14270252175")</f>
        <v>14270252175</v>
      </c>
      <c r="I27" s="7" t="s">
        <v>30</v>
      </c>
      <c r="J27" s="7" t="s">
        <v>31</v>
      </c>
      <c r="K27" s="7" t="str">
        <f>_xlfn.CONCAT("")</f>
        <v/>
      </c>
      <c r="L27" s="7" t="str">
        <f>_xlfn.CONCAT("4 4.1 2a")</f>
        <v>4 4.1 2a</v>
      </c>
      <c r="M27" s="7" t="str">
        <f>_xlfn.CONCAT("CRDRRT68T09I287N")</f>
        <v>CRDRRT68T09I287N</v>
      </c>
      <c r="N27" s="7" t="s">
        <v>89</v>
      </c>
      <c r="O27" s="7" t="s">
        <v>90</v>
      </c>
      <c r="P27" s="8">
        <v>44462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39778.32</v>
      </c>
      <c r="W27" s="9">
        <v>17152.41</v>
      </c>
      <c r="X27" s="9">
        <v>15839.73</v>
      </c>
      <c r="Y27" s="7">
        <v>0</v>
      </c>
      <c r="Z27" s="9">
        <v>6786.18</v>
      </c>
    </row>
    <row r="28" spans="1:26" x14ac:dyDescent="0.35">
      <c r="A28" s="7" t="s">
        <v>27</v>
      </c>
      <c r="B28" s="7" t="s">
        <v>28</v>
      </c>
      <c r="C28" s="7" t="s">
        <v>46</v>
      </c>
      <c r="D28" s="7" t="s">
        <v>47</v>
      </c>
      <c r="E28" s="7" t="s">
        <v>38</v>
      </c>
      <c r="F28" s="7" t="s">
        <v>38</v>
      </c>
      <c r="G28" s="7">
        <v>2017</v>
      </c>
      <c r="H28" s="7" t="str">
        <f>_xlfn.CONCAT("14270252167")</f>
        <v>14270252167</v>
      </c>
      <c r="I28" s="7" t="s">
        <v>30</v>
      </c>
      <c r="J28" s="7" t="s">
        <v>31</v>
      </c>
      <c r="K28" s="7" t="str">
        <f>_xlfn.CONCAT("")</f>
        <v/>
      </c>
      <c r="L28" s="7" t="str">
        <f>_xlfn.CONCAT("4 4.1 2a")</f>
        <v>4 4.1 2a</v>
      </c>
      <c r="M28" s="7" t="str">
        <f>_xlfn.CONCAT("SNGSMN76E13G516I")</f>
        <v>SNGSMN76E13G516I</v>
      </c>
      <c r="N28" s="7" t="s">
        <v>91</v>
      </c>
      <c r="O28" s="7" t="s">
        <v>90</v>
      </c>
      <c r="P28" s="8">
        <v>44462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117103.3</v>
      </c>
      <c r="W28" s="9">
        <v>50494.94</v>
      </c>
      <c r="X28" s="9">
        <v>46630.53</v>
      </c>
      <c r="Y28" s="7">
        <v>0</v>
      </c>
      <c r="Z28" s="9">
        <v>19977.830000000002</v>
      </c>
    </row>
    <row r="29" spans="1:26" x14ac:dyDescent="0.35">
      <c r="A29" s="7" t="s">
        <v>27</v>
      </c>
      <c r="B29" s="7" t="s">
        <v>28</v>
      </c>
      <c r="C29" s="7" t="s">
        <v>46</v>
      </c>
      <c r="D29" s="7" t="s">
        <v>47</v>
      </c>
      <c r="E29" s="7" t="s">
        <v>44</v>
      </c>
      <c r="F29" s="7" t="s">
        <v>79</v>
      </c>
      <c r="G29" s="7">
        <v>2017</v>
      </c>
      <c r="H29" s="7" t="str">
        <f>_xlfn.CONCAT("14270252191")</f>
        <v>14270252191</v>
      </c>
      <c r="I29" s="7" t="s">
        <v>30</v>
      </c>
      <c r="J29" s="7" t="s">
        <v>31</v>
      </c>
      <c r="K29" s="7" t="str">
        <f>_xlfn.CONCAT("")</f>
        <v/>
      </c>
      <c r="L29" s="7" t="str">
        <f>_xlfn.CONCAT("4 4.1 2a")</f>
        <v>4 4.1 2a</v>
      </c>
      <c r="M29" s="7" t="str">
        <f>_xlfn.CONCAT("01879910444")</f>
        <v>01879910444</v>
      </c>
      <c r="N29" s="7" t="s">
        <v>92</v>
      </c>
      <c r="O29" s="7" t="s">
        <v>90</v>
      </c>
      <c r="P29" s="8">
        <v>44462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21306.98</v>
      </c>
      <c r="W29" s="9">
        <v>9187.57</v>
      </c>
      <c r="X29" s="9">
        <v>8484.44</v>
      </c>
      <c r="Y29" s="7">
        <v>0</v>
      </c>
      <c r="Z29" s="9">
        <v>3634.97</v>
      </c>
    </row>
    <row r="30" spans="1:26" x14ac:dyDescent="0.35">
      <c r="A30" s="7" t="s">
        <v>27</v>
      </c>
      <c r="B30" s="7" t="s">
        <v>28</v>
      </c>
      <c r="C30" s="7" t="s">
        <v>46</v>
      </c>
      <c r="D30" s="7" t="s">
        <v>67</v>
      </c>
      <c r="E30" s="7" t="s">
        <v>38</v>
      </c>
      <c r="F30" s="7" t="s">
        <v>38</v>
      </c>
      <c r="G30" s="7">
        <v>2017</v>
      </c>
      <c r="H30" s="7" t="str">
        <f>_xlfn.CONCAT("04270233788")</f>
        <v>04270233788</v>
      </c>
      <c r="I30" s="7" t="s">
        <v>42</v>
      </c>
      <c r="J30" s="7" t="s">
        <v>31</v>
      </c>
      <c r="K30" s="7" t="str">
        <f>_xlfn.CONCAT("")</f>
        <v/>
      </c>
      <c r="L30" s="7" t="str">
        <f>_xlfn.CONCAT("16 16.8 5e")</f>
        <v>16 16.8 5e</v>
      </c>
      <c r="M30" s="7" t="str">
        <f>_xlfn.CONCAT("81000910430")</f>
        <v>81000910430</v>
      </c>
      <c r="N30" s="7" t="s">
        <v>93</v>
      </c>
      <c r="O30" s="7" t="s">
        <v>94</v>
      </c>
      <c r="P30" s="8">
        <v>44467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54903.39</v>
      </c>
      <c r="W30" s="9">
        <v>23674.34</v>
      </c>
      <c r="X30" s="9">
        <v>21862.53</v>
      </c>
      <c r="Y30" s="7">
        <v>0</v>
      </c>
      <c r="Z30" s="9">
        <v>9366.52</v>
      </c>
    </row>
    <row r="31" spans="1:26" x14ac:dyDescent="0.35">
      <c r="A31" s="7" t="s">
        <v>27</v>
      </c>
      <c r="B31" s="7" t="s">
        <v>28</v>
      </c>
      <c r="C31" s="7" t="s">
        <v>46</v>
      </c>
      <c r="D31" s="7" t="s">
        <v>56</v>
      </c>
      <c r="E31" s="7" t="s">
        <v>45</v>
      </c>
      <c r="F31" s="7" t="s">
        <v>95</v>
      </c>
      <c r="G31" s="7">
        <v>2017</v>
      </c>
      <c r="H31" s="7" t="str">
        <f>_xlfn.CONCAT("14270252159")</f>
        <v>14270252159</v>
      </c>
      <c r="I31" s="7" t="s">
        <v>30</v>
      </c>
      <c r="J31" s="7" t="s">
        <v>31</v>
      </c>
      <c r="K31" s="7" t="str">
        <f>_xlfn.CONCAT("")</f>
        <v/>
      </c>
      <c r="L31" s="7" t="str">
        <f>_xlfn.CONCAT("4 4.1 2a")</f>
        <v>4 4.1 2a</v>
      </c>
      <c r="M31" s="7" t="str">
        <f>_xlfn.CONCAT("PCAFLV74E25H294H")</f>
        <v>PCAFLV74E25H294H</v>
      </c>
      <c r="N31" s="7" t="s">
        <v>96</v>
      </c>
      <c r="O31" s="7" t="s">
        <v>90</v>
      </c>
      <c r="P31" s="8">
        <v>44462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116544.34</v>
      </c>
      <c r="W31" s="9">
        <v>50253.919999999998</v>
      </c>
      <c r="X31" s="9">
        <v>46407.96</v>
      </c>
      <c r="Y31" s="7">
        <v>0</v>
      </c>
      <c r="Z31" s="9">
        <v>19882.46</v>
      </c>
    </row>
    <row r="32" spans="1:26" x14ac:dyDescent="0.35">
      <c r="A32" s="7" t="s">
        <v>27</v>
      </c>
      <c r="B32" s="7" t="s">
        <v>28</v>
      </c>
      <c r="C32" s="7" t="s">
        <v>46</v>
      </c>
      <c r="D32" s="7" t="s">
        <v>56</v>
      </c>
      <c r="E32" s="7" t="s">
        <v>38</v>
      </c>
      <c r="F32" s="7" t="s">
        <v>38</v>
      </c>
      <c r="G32" s="7">
        <v>2017</v>
      </c>
      <c r="H32" s="7" t="str">
        <f>_xlfn.CONCAT("14270252282")</f>
        <v>14270252282</v>
      </c>
      <c r="I32" s="7" t="s">
        <v>30</v>
      </c>
      <c r="J32" s="7" t="s">
        <v>31</v>
      </c>
      <c r="K32" s="7" t="str">
        <f>_xlfn.CONCAT("")</f>
        <v/>
      </c>
      <c r="L32" s="7" t="str">
        <f>_xlfn.CONCAT("4 4.1 2a")</f>
        <v>4 4.1 2a</v>
      </c>
      <c r="M32" s="7" t="str">
        <f>_xlfn.CONCAT("02638880415")</f>
        <v>02638880415</v>
      </c>
      <c r="N32" s="7" t="s">
        <v>97</v>
      </c>
      <c r="O32" s="7" t="s">
        <v>90</v>
      </c>
      <c r="P32" s="8">
        <v>44462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81182.81</v>
      </c>
      <c r="W32" s="9">
        <v>35006.03</v>
      </c>
      <c r="X32" s="9">
        <v>32326.99</v>
      </c>
      <c r="Y32" s="7">
        <v>0</v>
      </c>
      <c r="Z32" s="9">
        <v>13849.79</v>
      </c>
    </row>
    <row r="33" spans="1:26" ht="17.5" x14ac:dyDescent="0.35">
      <c r="A33" s="7" t="s">
        <v>27</v>
      </c>
      <c r="B33" s="7" t="s">
        <v>28</v>
      </c>
      <c r="C33" s="7" t="s">
        <v>46</v>
      </c>
      <c r="D33" s="7" t="s">
        <v>67</v>
      </c>
      <c r="E33" s="7" t="s">
        <v>44</v>
      </c>
      <c r="F33" s="7" t="s">
        <v>79</v>
      </c>
      <c r="G33" s="7">
        <v>2017</v>
      </c>
      <c r="H33" s="7" t="str">
        <f>_xlfn.CONCAT("14270252183")</f>
        <v>14270252183</v>
      </c>
      <c r="I33" s="7" t="s">
        <v>30</v>
      </c>
      <c r="J33" s="7" t="s">
        <v>31</v>
      </c>
      <c r="K33" s="7" t="str">
        <f>_xlfn.CONCAT("")</f>
        <v/>
      </c>
      <c r="L33" s="7" t="str">
        <f>_xlfn.CONCAT("4 4.1 2a")</f>
        <v>4 4.1 2a</v>
      </c>
      <c r="M33" s="7" t="str">
        <f>_xlfn.CONCAT("01635930439")</f>
        <v>01635930439</v>
      </c>
      <c r="N33" s="7" t="s">
        <v>98</v>
      </c>
      <c r="O33" s="7" t="s">
        <v>90</v>
      </c>
      <c r="P33" s="8">
        <v>44462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25038.97</v>
      </c>
      <c r="W33" s="9">
        <v>10796.8</v>
      </c>
      <c r="X33" s="9">
        <v>9970.52</v>
      </c>
      <c r="Y33" s="7">
        <v>0</v>
      </c>
      <c r="Z33" s="9">
        <v>4271.6499999999996</v>
      </c>
    </row>
    <row r="34" spans="1:26" x14ac:dyDescent="0.35">
      <c r="A34" s="7" t="s">
        <v>27</v>
      </c>
      <c r="B34" s="7" t="s">
        <v>28</v>
      </c>
      <c r="C34" s="7" t="s">
        <v>46</v>
      </c>
      <c r="D34" s="7" t="s">
        <v>56</v>
      </c>
      <c r="E34" s="7" t="s">
        <v>38</v>
      </c>
      <c r="F34" s="7" t="s">
        <v>38</v>
      </c>
      <c r="G34" s="7">
        <v>2017</v>
      </c>
      <c r="H34" s="7" t="str">
        <f>_xlfn.CONCAT("14270252142")</f>
        <v>14270252142</v>
      </c>
      <c r="I34" s="7" t="s">
        <v>30</v>
      </c>
      <c r="J34" s="7" t="s">
        <v>31</v>
      </c>
      <c r="K34" s="7" t="str">
        <f>_xlfn.CONCAT("")</f>
        <v/>
      </c>
      <c r="L34" s="7" t="str">
        <f>_xlfn.CONCAT("4 4.1 2a")</f>
        <v>4 4.1 2a</v>
      </c>
      <c r="M34" s="7" t="str">
        <f>_xlfn.CONCAT("01480720414")</f>
        <v>01480720414</v>
      </c>
      <c r="N34" s="7" t="s">
        <v>99</v>
      </c>
      <c r="O34" s="7" t="s">
        <v>90</v>
      </c>
      <c r="P34" s="8">
        <v>44462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78188.89</v>
      </c>
      <c r="W34" s="9">
        <v>33715.050000000003</v>
      </c>
      <c r="X34" s="9">
        <v>31134.82</v>
      </c>
      <c r="Y34" s="7">
        <v>0</v>
      </c>
      <c r="Z34" s="9">
        <v>13339.02</v>
      </c>
    </row>
    <row r="35" spans="1:26" x14ac:dyDescent="0.35">
      <c r="A35" s="7" t="s">
        <v>27</v>
      </c>
      <c r="B35" s="7" t="s">
        <v>41</v>
      </c>
      <c r="C35" s="7" t="s">
        <v>46</v>
      </c>
      <c r="D35" s="7" t="s">
        <v>59</v>
      </c>
      <c r="E35" s="7" t="s">
        <v>29</v>
      </c>
      <c r="F35" s="7" t="s">
        <v>100</v>
      </c>
      <c r="G35" s="7">
        <v>2020</v>
      </c>
      <c r="H35" s="7" t="str">
        <f>_xlfn.CONCAT("04780013431")</f>
        <v>04780013431</v>
      </c>
      <c r="I35" s="7" t="s">
        <v>30</v>
      </c>
      <c r="J35" s="7" t="s">
        <v>43</v>
      </c>
      <c r="K35" s="7" t="str">
        <f>_xlfn.CONCAT("221")</f>
        <v>221</v>
      </c>
      <c r="L35" s="7" t="str">
        <f>_xlfn.CONCAT("8 8.1 5e")</f>
        <v>8 8.1 5e</v>
      </c>
      <c r="M35" s="7" t="str">
        <f>_xlfn.CONCAT("01143960423")</f>
        <v>01143960423</v>
      </c>
      <c r="N35" s="7" t="s">
        <v>101</v>
      </c>
      <c r="O35" s="7" t="s">
        <v>102</v>
      </c>
      <c r="P35" s="8">
        <v>44340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7">
        <v>363</v>
      </c>
      <c r="W35" s="7">
        <v>156.53</v>
      </c>
      <c r="X35" s="7">
        <v>144.55000000000001</v>
      </c>
      <c r="Y35" s="7">
        <v>0</v>
      </c>
      <c r="Z35" s="7">
        <v>61.92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17972</vt:lpwstr>
  </property>
  <property fmtid="{D5CDD505-2E9C-101B-9397-08002B2CF9AE}" pid="4" name="OptimizationTime">
    <vt:lpwstr>20211008_1156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2021-10-04T13:57:35Z</dcterms:created>
  <dcterms:modified xsi:type="dcterms:W3CDTF">2021-10-04T13:58:32Z</dcterms:modified>
</cp:coreProperties>
</file>