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483/"/>
    </mc:Choice>
  </mc:AlternateContent>
  <xr:revisionPtr revIDLastSave="0" documentId="8_{C68D10CA-1ACC-44E3-980F-37A213690405}" xr6:coauthVersionLast="45" xr6:coauthVersionMax="45" xr10:uidLastSave="{00000000-0000-0000-0000-000000000000}"/>
  <bookViews>
    <workbookView xWindow="-110" yWindow="-110" windowWidth="19420" windowHeight="10420" xr2:uid="{F7B7727D-7610-4B81-A510-C9A726F6F1E0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8" i="1" l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<sst xmlns="http://schemas.openxmlformats.org/spreadsheetml/2006/main" count="797" uniqueCount="136">
  <si>
    <t>Dettaglio Domande Pagabili Decreto 483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</si>
  <si>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</si>
  <si>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</si>
  <si>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</si>
  <si>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</si>
  <si>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</si>
  <si>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</si>
  <si>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</si>
  <si>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</si>
  <si>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</si>
  <si>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</si>
  <si>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</si>
  <si>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</si>
  <si>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</si>
  <si>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</si>
  <si>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</si>
  <si>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</si>
  <si>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</si>
  <si>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</si>
  <si>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</si>
  <si>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</si>
  <si>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</si>
  <si>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</si>
  <si>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</si>
  <si>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</si>
  <si>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</si>
  <si>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</si>
  <si>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</si>
  <si>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</si>
  <si>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IN PROPRIO</t>
  </si>
  <si>
    <t>NO</t>
  </si>
  <si>
    <t>Nuova Programmazione</t>
  </si>
  <si>
    <t>In Liquidazione</t>
  </si>
  <si>
    <t>Saldo</t>
  </si>
  <si>
    <t>Co-Finanziato</t>
  </si>
  <si>
    <t>Ordinario</t>
  </si>
  <si>
    <t>Anticipo</t>
  </si>
  <si>
    <t>Misure a Superficie</t>
  </si>
  <si>
    <t>CAA Coldiretti srl</t>
  </si>
  <si>
    <t>CAA CIA srl</t>
  </si>
  <si>
    <t>CAA LiberiAgricoltori srl già CAA AGCI srl</t>
  </si>
  <si>
    <t>CAA UNICAA srl</t>
  </si>
  <si>
    <t>SAL</t>
  </si>
  <si>
    <t>MARCHE</t>
  </si>
  <si>
    <t>COMUNE DI BELFORTE ALL'ISAURO</t>
  </si>
  <si>
    <t>AGEA.ASR.2021.1058296</t>
  </si>
  <si>
    <t>COMUNE DI PIOBBICO</t>
  </si>
  <si>
    <t>AGEA.ASR.2021.1060159</t>
  </si>
  <si>
    <t>SERV. DEC. AGRICOLTURA E ALIM. - MACERATA</t>
  </si>
  <si>
    <t>CAA Coldiretti - MACERATA - 017</t>
  </si>
  <si>
    <t>SALVATORI MANUEL</t>
  </si>
  <si>
    <t>AGEA.ASR.2021.1065716</t>
  </si>
  <si>
    <t>SOCIETA' AGRICOLA GENTILESCHI ANDREA E CONTIGIANI CINZIA S.S</t>
  </si>
  <si>
    <t>COMUNE DI APECCHIO</t>
  </si>
  <si>
    <t>AGEA.ASR.2021.1058309</t>
  </si>
  <si>
    <t>GALLOPPA CHIARA</t>
  </si>
  <si>
    <t>AGEA.ASR.2021.1059014</t>
  </si>
  <si>
    <t>SARDINI PIERGIORGIO</t>
  </si>
  <si>
    <t>SERV. DEC. AGRICOLTURA E ALIM. -ASCOLI PICENO</t>
  </si>
  <si>
    <t>CAA UNICAA - ASCOLI PICENO - 004</t>
  </si>
  <si>
    <t>SOCIETA' AGRICOLA GREGORI GIOVANNI E LUIGI</t>
  </si>
  <si>
    <t>AGEA.ASR.2021.1061421</t>
  </si>
  <si>
    <t>GATTI ILARIA</t>
  </si>
  <si>
    <t>AGEA.ASR.2021.1060846</t>
  </si>
  <si>
    <t>COMUNE DI BOLOGNOLA</t>
  </si>
  <si>
    <t>AGEA.ASR.2021.1060269</t>
  </si>
  <si>
    <t>COMUNE DI MONTAPPONE</t>
  </si>
  <si>
    <t>AGEA.ASR.2021.1059024</t>
  </si>
  <si>
    <t>SERV. DEC. AGRICOLTURA E ALIMENTAZIONE - PESARO</t>
  </si>
  <si>
    <t>COMUNE DI TREIA</t>
  </si>
  <si>
    <t>AGEA.ASR.2021.1059204</t>
  </si>
  <si>
    <t>COMUNE DI CAGLI</t>
  </si>
  <si>
    <t>AGEA.ASR.2021.1065746</t>
  </si>
  <si>
    <t>DI GIOVANNI FEDERICO</t>
  </si>
  <si>
    <t>AGEA.ASR.2021.1054183</t>
  </si>
  <si>
    <t>SERV. DEC. AGRICOLTURA E ALIMENTAZIONE - ANCONA</t>
  </si>
  <si>
    <t>BOVINMARCHE ALLEVATORI MARCHIGIANI SOCIETA' COOPERATIVA CONSORTILE AGR</t>
  </si>
  <si>
    <t>AGEA.ASR.2021.1059993</t>
  </si>
  <si>
    <t>COMUNE PETRIOLO</t>
  </si>
  <si>
    <t>AGEA.ASR.2021.1054188</t>
  </si>
  <si>
    <t>CAA Coldiretti - PESARO E URBINO - 004</t>
  </si>
  <si>
    <t>AZ.AGR CAU &amp; SPADA DI SPADA ANTONINO E C SOC AGR</t>
  </si>
  <si>
    <t>AGEA.ASR.2021.1065453</t>
  </si>
  <si>
    <t>CAA CIA - PESARO E URBINO - 002</t>
  </si>
  <si>
    <t>RASCHINI ONORATO</t>
  </si>
  <si>
    <t>CAA UNICAA - ANCONA - 003</t>
  </si>
  <si>
    <t>TENAGLIA MAURA</t>
  </si>
  <si>
    <t>SALVATORI MANFREDO</t>
  </si>
  <si>
    <t>CAA LiberiAgricoltori - RIMINI - 001</t>
  </si>
  <si>
    <t>BROCCOLI ADRIANO</t>
  </si>
  <si>
    <t>FIECCHI LUDOVICO</t>
  </si>
  <si>
    <t>CAPECCI FLORIANA</t>
  </si>
  <si>
    <t>AGEA.ASR.2021.1059061</t>
  </si>
  <si>
    <t>MARCONI PIO</t>
  </si>
  <si>
    <t>COMUNE DI MUCCIA</t>
  </si>
  <si>
    <t>AGEA.ASR.2021.1059066</t>
  </si>
  <si>
    <t>CAA CIA - ANCONA - 006</t>
  </si>
  <si>
    <t>BARTOLI LUCA</t>
  </si>
  <si>
    <t>AGEA.ASR.2021.1059760</t>
  </si>
  <si>
    <t>CAA Coldiretti - ANCONA - 002</t>
  </si>
  <si>
    <t>CROVI PIERA</t>
  </si>
  <si>
    <t>DIAMANTINI LEONELLA</t>
  </si>
  <si>
    <t>MONTEMAGGIO MARCO E ANDREA SOCIETA' AGRICOLA SEMPLICE</t>
  </si>
  <si>
    <t>CAA Coldiretti - ASCOLI PICENO - 025</t>
  </si>
  <si>
    <t>SOC. AGR. ANTOGNOZZI RENZO E CARDUCCI IDA S.S.</t>
  </si>
  <si>
    <t>SOCIETA' AGRICOLA MONTE DELLE QUAGLIE SRL</t>
  </si>
  <si>
    <t>BRANDIMARTI MAGDA</t>
  </si>
  <si>
    <t>FRANCIONI MARIO</t>
  </si>
  <si>
    <t>AGEA.ASR.2021.1061419</t>
  </si>
  <si>
    <t>CAA LiberiAgricoltori - PESARO E URBINO - 002</t>
  </si>
  <si>
    <t>SOCIETA' AGRICOLA ABC DI GUERRA S.S.</t>
  </si>
  <si>
    <t>CAA Coldiretti - PESARO E URBINO - 013</t>
  </si>
  <si>
    <t>CARPINETI PIETRO</t>
  </si>
  <si>
    <t>ANGELI STEFANO</t>
  </si>
  <si>
    <t>CAA CIA - PESARO E URBINO - 007</t>
  </si>
  <si>
    <t>GASPARINI IVAN</t>
  </si>
  <si>
    <t>SOC.AGRICOLA CA' QUATTROCCHI S.S</t>
  </si>
  <si>
    <t>CAA CIA - PESARO E URBINO - 005</t>
  </si>
  <si>
    <t>GUATIERI CHRISTIAN</t>
  </si>
  <si>
    <t>MESSEDAGLIA ROSANNA</t>
  </si>
  <si>
    <t>SOCIETA' AGRICOLA - ALESSANDRI ANGELO E GIUSEPPE SOC. SEMPLICE</t>
  </si>
  <si>
    <t>AMICI ALESSANDRO</t>
  </si>
  <si>
    <t>AGEA.ASR.2021.1061394</t>
  </si>
  <si>
    <t>SOCIETA' AGRICOLA LORENZOTTI DI LORENZOTTI FRANCESCO &amp; C. S.N.C. IN SI</t>
  </si>
  <si>
    <t>TROIANI FABIO-MASSIMO</t>
  </si>
  <si>
    <t>TROIANI MARIO</t>
  </si>
  <si>
    <t>COMUNE DI ACQUALAGNA</t>
  </si>
  <si>
    <t>AGEA.ASR.2021.1058319</t>
  </si>
  <si>
    <t>SOCIETA' AGRICOLA UNIMARCHE S.R.L.</t>
  </si>
  <si>
    <t>CAA LiberiAgricoltori - MACERATA - 002</t>
  </si>
  <si>
    <t>SOCIETA' AGRICOLA OLIVIERI SANTERO E C. S.S.</t>
  </si>
  <si>
    <t>NICOLELLI ROBERTO</t>
  </si>
  <si>
    <t>AGEA.ASR.2021.1065719</t>
  </si>
  <si>
    <t>CAA Coldiretti - ASCOLI PICENO - 010</t>
  </si>
  <si>
    <t>PACI SIMONE</t>
  </si>
  <si>
    <t>AGEA.ASR.2021.0712313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</si>
</sst>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BC693-8252-4222-8302-3289BBA10793}">
  <dimension ref="A1:Z58"/>
  <sheetViews>
    <sheetView showGridLines="0" tabSelected="1" workbookViewId="0">
      <selection activeCell="F63" sqref="F63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7.54296875" bestFit="1" customWidth="1"/>
    <col min="5" max="5" width="20.36328125" bestFit="1" customWidth="1"/>
    <col min="6" max="6" width="26.72656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3" width="10.726562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43</v>
      </c>
      <c r="D4" s="7" t="s">
        <v>43</v>
      </c>
      <c r="E4" s="7" t="s">
        <v>29</v>
      </c>
      <c r="F4" s="7" t="s">
        <v>29</v>
      </c>
      <c r="G4" s="7">
        <v>2017</v>
      </c>
      <c r="H4" s="7" t="str">
        <f>_xlfn.CONCAT("14270240261")</f>
        <v>14270240261</v>
      </c>
      <c r="I4" s="7" t="s">
        <v>30</v>
      </c>
      <c r="J4" s="7" t="s">
        <v>31</v>
      </c>
      <c r="K4" s="7" t="str">
        <f>_xlfn.CONCAT("")</f>
        <v/>
      </c>
      <c r="L4" s="7" t="str">
        <f>_xlfn.CONCAT("19 19.2 6b")</f>
        <v>19 19.2 6b</v>
      </c>
      <c r="M4" s="7" t="str">
        <f>_xlfn.CONCAT("82004150411")</f>
        <v>82004150411</v>
      </c>
      <c r="N4" s="7" t="s">
        <v>44</v>
      </c>
      <c r="O4" s="7" t="s">
        <v>45</v>
      </c>
      <c r="P4" s="8">
        <v>44455</v>
      </c>
      <c r="Q4" s="7" t="s">
        <v>32</v>
      </c>
      <c r="R4" s="7" t="s">
        <v>36</v>
      </c>
      <c r="S4" s="7" t="s">
        <v>34</v>
      </c>
      <c r="T4" s="7"/>
      <c r="U4" s="7" t="s">
        <v>35</v>
      </c>
      <c r="V4" s="9">
        <v>14701.46</v>
      </c>
      <c r="W4" s="9">
        <v>6339.27</v>
      </c>
      <c r="X4" s="9">
        <v>5854.12</v>
      </c>
      <c r="Y4" s="7">
        <v>0</v>
      </c>
      <c r="Z4" s="9">
        <v>2508.0700000000002</v>
      </c>
    </row>
    <row r="5" spans="1:26" x14ac:dyDescent="0.35">
      <c r="A5" s="7" t="s">
        <v>27</v>
      </c>
      <c r="B5" s="7" t="s">
        <v>28</v>
      </c>
      <c r="C5" s="7" t="s">
        <v>43</v>
      </c>
      <c r="D5" s="7" t="s">
        <v>43</v>
      </c>
      <c r="E5" s="7" t="s">
        <v>29</v>
      </c>
      <c r="F5" s="7" t="s">
        <v>29</v>
      </c>
      <c r="G5" s="7">
        <v>2017</v>
      </c>
      <c r="H5" s="7" t="str">
        <f>_xlfn.CONCAT("14270242739")</f>
        <v>14270242739</v>
      </c>
      <c r="I5" s="7" t="s">
        <v>30</v>
      </c>
      <c r="J5" s="7" t="s">
        <v>31</v>
      </c>
      <c r="K5" s="7" t="str">
        <f>_xlfn.CONCAT("")</f>
        <v/>
      </c>
      <c r="L5" s="7" t="str">
        <f>_xlfn.CONCAT("19 19.2 6b")</f>
        <v>19 19.2 6b</v>
      </c>
      <c r="M5" s="7" t="str">
        <f>_xlfn.CONCAT("82000870418")</f>
        <v>82000870418</v>
      </c>
      <c r="N5" s="7" t="s">
        <v>46</v>
      </c>
      <c r="O5" s="7" t="s">
        <v>47</v>
      </c>
      <c r="P5" s="8">
        <v>44455</v>
      </c>
      <c r="Q5" s="7" t="s">
        <v>32</v>
      </c>
      <c r="R5" s="7" t="s">
        <v>36</v>
      </c>
      <c r="S5" s="7" t="s">
        <v>34</v>
      </c>
      <c r="T5" s="7"/>
      <c r="U5" s="7" t="s">
        <v>35</v>
      </c>
      <c r="V5" s="9">
        <v>20000</v>
      </c>
      <c r="W5" s="9">
        <v>8624</v>
      </c>
      <c r="X5" s="9">
        <v>7964</v>
      </c>
      <c r="Y5" s="7">
        <v>0</v>
      </c>
      <c r="Z5" s="9">
        <v>3412</v>
      </c>
    </row>
    <row r="6" spans="1:26" x14ac:dyDescent="0.35">
      <c r="A6" s="7" t="s">
        <v>27</v>
      </c>
      <c r="B6" s="7" t="s">
        <v>28</v>
      </c>
      <c r="C6" s="7" t="s">
        <v>43</v>
      </c>
      <c r="D6" s="7" t="s">
        <v>48</v>
      </c>
      <c r="E6" s="7" t="s">
        <v>38</v>
      </c>
      <c r="F6" s="7" t="s">
        <v>49</v>
      </c>
      <c r="G6" s="7">
        <v>2017</v>
      </c>
      <c r="H6" s="7" t="str">
        <f>_xlfn.CONCAT("14270237861")</f>
        <v>14270237861</v>
      </c>
      <c r="I6" s="7" t="s">
        <v>30</v>
      </c>
      <c r="J6" s="7" t="s">
        <v>31</v>
      </c>
      <c r="K6" s="7" t="str">
        <f>_xlfn.CONCAT("")</f>
        <v/>
      </c>
      <c r="L6" s="7" t="str">
        <f>_xlfn.CONCAT("6 6.1 2b")</f>
        <v>6 6.1 2b</v>
      </c>
      <c r="M6" s="7" t="str">
        <f>_xlfn.CONCAT("SLVMNL92S18I156D")</f>
        <v>SLVMNL92S18I156D</v>
      </c>
      <c r="N6" s="7" t="s">
        <v>50</v>
      </c>
      <c r="O6" s="7" t="s">
        <v>51</v>
      </c>
      <c r="P6" s="8">
        <v>44460</v>
      </c>
      <c r="Q6" s="7" t="s">
        <v>32</v>
      </c>
      <c r="R6" s="7" t="s">
        <v>33</v>
      </c>
      <c r="S6" s="7" t="s">
        <v>34</v>
      </c>
      <c r="T6" s="7"/>
      <c r="U6" s="7" t="s">
        <v>35</v>
      </c>
      <c r="V6" s="9">
        <v>15000</v>
      </c>
      <c r="W6" s="9">
        <v>6468</v>
      </c>
      <c r="X6" s="9">
        <v>5973</v>
      </c>
      <c r="Y6" s="7">
        <v>0</v>
      </c>
      <c r="Z6" s="9">
        <v>2559</v>
      </c>
    </row>
    <row r="7" spans="1:26" x14ac:dyDescent="0.35">
      <c r="A7" s="7" t="s">
        <v>27</v>
      </c>
      <c r="B7" s="7" t="s">
        <v>28</v>
      </c>
      <c r="C7" s="7" t="s">
        <v>43</v>
      </c>
      <c r="D7" s="7" t="s">
        <v>48</v>
      </c>
      <c r="E7" s="7" t="s">
        <v>29</v>
      </c>
      <c r="F7" s="7" t="s">
        <v>29</v>
      </c>
      <c r="G7" s="7">
        <v>2017</v>
      </c>
      <c r="H7" s="7" t="str">
        <f>_xlfn.CONCAT("14270247654")</f>
        <v>14270247654</v>
      </c>
      <c r="I7" s="7" t="s">
        <v>30</v>
      </c>
      <c r="J7" s="7" t="s">
        <v>31</v>
      </c>
      <c r="K7" s="7" t="str">
        <f>_xlfn.CONCAT("")</f>
        <v/>
      </c>
      <c r="L7" s="7" t="str">
        <f>_xlfn.CONCAT("6 6.1 2b")</f>
        <v>6 6.1 2b</v>
      </c>
      <c r="M7" s="7" t="str">
        <f>_xlfn.CONCAT("01913780431")</f>
        <v>01913780431</v>
      </c>
      <c r="N7" s="7" t="s">
        <v>52</v>
      </c>
      <c r="O7" s="7" t="s">
        <v>51</v>
      </c>
      <c r="P7" s="8">
        <v>44460</v>
      </c>
      <c r="Q7" s="7" t="s">
        <v>32</v>
      </c>
      <c r="R7" s="7" t="s">
        <v>33</v>
      </c>
      <c r="S7" s="7" t="s">
        <v>34</v>
      </c>
      <c r="T7" s="7"/>
      <c r="U7" s="7" t="s">
        <v>35</v>
      </c>
      <c r="V7" s="9">
        <v>15000</v>
      </c>
      <c r="W7" s="9">
        <v>6468</v>
      </c>
      <c r="X7" s="9">
        <v>5973</v>
      </c>
      <c r="Y7" s="7">
        <v>0</v>
      </c>
      <c r="Z7" s="9">
        <v>2559</v>
      </c>
    </row>
    <row r="8" spans="1:26" x14ac:dyDescent="0.35">
      <c r="A8" s="7" t="s">
        <v>27</v>
      </c>
      <c r="B8" s="7" t="s">
        <v>28</v>
      </c>
      <c r="C8" s="7" t="s">
        <v>43</v>
      </c>
      <c r="D8" s="7" t="s">
        <v>43</v>
      </c>
      <c r="E8" s="7" t="s">
        <v>29</v>
      </c>
      <c r="F8" s="7" t="s">
        <v>29</v>
      </c>
      <c r="G8" s="7">
        <v>2017</v>
      </c>
      <c r="H8" s="7" t="str">
        <f>_xlfn.CONCAT("14270240378")</f>
        <v>14270240378</v>
      </c>
      <c r="I8" s="7" t="s">
        <v>30</v>
      </c>
      <c r="J8" s="7" t="s">
        <v>31</v>
      </c>
      <c r="K8" s="7" t="str">
        <f>_xlfn.CONCAT("")</f>
        <v/>
      </c>
      <c r="L8" s="7" t="str">
        <f>_xlfn.CONCAT("19 19.2 6b")</f>
        <v>19 19.2 6b</v>
      </c>
      <c r="M8" s="7" t="str">
        <f>_xlfn.CONCAT("82000010411")</f>
        <v>82000010411</v>
      </c>
      <c r="N8" s="7" t="s">
        <v>53</v>
      </c>
      <c r="O8" s="7" t="s">
        <v>54</v>
      </c>
      <c r="P8" s="8">
        <v>44455</v>
      </c>
      <c r="Q8" s="7" t="s">
        <v>32</v>
      </c>
      <c r="R8" s="7" t="s">
        <v>36</v>
      </c>
      <c r="S8" s="7" t="s">
        <v>34</v>
      </c>
      <c r="T8" s="7"/>
      <c r="U8" s="7" t="s">
        <v>35</v>
      </c>
      <c r="V8" s="9">
        <v>19982.259999999998</v>
      </c>
      <c r="W8" s="9">
        <v>8616.35</v>
      </c>
      <c r="X8" s="9">
        <v>7956.94</v>
      </c>
      <c r="Y8" s="7">
        <v>0</v>
      </c>
      <c r="Z8" s="9">
        <v>3408.97</v>
      </c>
    </row>
    <row r="9" spans="1:26" x14ac:dyDescent="0.35">
      <c r="A9" s="7" t="s">
        <v>27</v>
      </c>
      <c r="B9" s="7" t="s">
        <v>28</v>
      </c>
      <c r="C9" s="7" t="s">
        <v>43</v>
      </c>
      <c r="D9" s="7" t="s">
        <v>43</v>
      </c>
      <c r="E9" s="7" t="s">
        <v>29</v>
      </c>
      <c r="F9" s="7" t="s">
        <v>29</v>
      </c>
      <c r="G9" s="7">
        <v>2017</v>
      </c>
      <c r="H9" s="7" t="str">
        <f>_xlfn.CONCAT("14270237978")</f>
        <v>14270237978</v>
      </c>
      <c r="I9" s="7" t="s">
        <v>30</v>
      </c>
      <c r="J9" s="7" t="s">
        <v>31</v>
      </c>
      <c r="K9" s="7" t="str">
        <f>_xlfn.CONCAT("")</f>
        <v/>
      </c>
      <c r="L9" s="7" t="str">
        <f>_xlfn.CONCAT("19 19.2 6b")</f>
        <v>19 19.2 6b</v>
      </c>
      <c r="M9" s="7" t="str">
        <f>_xlfn.CONCAT("GLLCHR84H42A252A")</f>
        <v>GLLCHR84H42A252A</v>
      </c>
      <c r="N9" s="7" t="s">
        <v>55</v>
      </c>
      <c r="O9" s="7" t="s">
        <v>56</v>
      </c>
      <c r="P9" s="8">
        <v>44455</v>
      </c>
      <c r="Q9" s="7" t="s">
        <v>32</v>
      </c>
      <c r="R9" s="7" t="s">
        <v>42</v>
      </c>
      <c r="S9" s="7" t="s">
        <v>34</v>
      </c>
      <c r="T9" s="7"/>
      <c r="U9" s="7" t="s">
        <v>35</v>
      </c>
      <c r="V9" s="9">
        <v>20000</v>
      </c>
      <c r="W9" s="9">
        <v>8624</v>
      </c>
      <c r="X9" s="9">
        <v>7964</v>
      </c>
      <c r="Y9" s="7">
        <v>0</v>
      </c>
      <c r="Z9" s="9">
        <v>3412</v>
      </c>
    </row>
    <row r="10" spans="1:26" x14ac:dyDescent="0.35">
      <c r="A10" s="7" t="s">
        <v>27</v>
      </c>
      <c r="B10" s="7" t="s">
        <v>28</v>
      </c>
      <c r="C10" s="7" t="s">
        <v>43</v>
      </c>
      <c r="D10" s="7" t="s">
        <v>43</v>
      </c>
      <c r="E10" s="7" t="s">
        <v>29</v>
      </c>
      <c r="F10" s="7" t="s">
        <v>29</v>
      </c>
      <c r="G10" s="7">
        <v>2017</v>
      </c>
      <c r="H10" s="7" t="str">
        <f>_xlfn.CONCAT("14270237986")</f>
        <v>14270237986</v>
      </c>
      <c r="I10" s="7" t="s">
        <v>30</v>
      </c>
      <c r="J10" s="7" t="s">
        <v>31</v>
      </c>
      <c r="K10" s="7" t="str">
        <f>_xlfn.CONCAT("")</f>
        <v/>
      </c>
      <c r="L10" s="7" t="str">
        <f>_xlfn.CONCAT("19 19.2 6b")</f>
        <v>19 19.2 6b</v>
      </c>
      <c r="M10" s="7" t="str">
        <f>_xlfn.CONCAT("SRDPGR71M31E783C")</f>
        <v>SRDPGR71M31E783C</v>
      </c>
      <c r="N10" s="7" t="s">
        <v>57</v>
      </c>
      <c r="O10" s="7" t="s">
        <v>56</v>
      </c>
      <c r="P10" s="8">
        <v>44455</v>
      </c>
      <c r="Q10" s="7" t="s">
        <v>32</v>
      </c>
      <c r="R10" s="7" t="s">
        <v>42</v>
      </c>
      <c r="S10" s="7" t="s">
        <v>34</v>
      </c>
      <c r="T10" s="7"/>
      <c r="U10" s="7" t="s">
        <v>35</v>
      </c>
      <c r="V10" s="9">
        <v>17000</v>
      </c>
      <c r="W10" s="9">
        <v>7330.4</v>
      </c>
      <c r="X10" s="9">
        <v>6769.4</v>
      </c>
      <c r="Y10" s="7">
        <v>0</v>
      </c>
      <c r="Z10" s="9">
        <v>2900.2</v>
      </c>
    </row>
    <row r="11" spans="1:26" x14ac:dyDescent="0.35">
      <c r="A11" s="7" t="s">
        <v>27</v>
      </c>
      <c r="B11" s="7" t="s">
        <v>28</v>
      </c>
      <c r="C11" s="7" t="s">
        <v>43</v>
      </c>
      <c r="D11" s="7" t="s">
        <v>58</v>
      </c>
      <c r="E11" s="7" t="s">
        <v>41</v>
      </c>
      <c r="F11" s="7" t="s">
        <v>59</v>
      </c>
      <c r="G11" s="7">
        <v>2017</v>
      </c>
      <c r="H11" s="7" t="str">
        <f>_xlfn.CONCAT("14270241772")</f>
        <v>14270241772</v>
      </c>
      <c r="I11" s="7" t="s">
        <v>30</v>
      </c>
      <c r="J11" s="7" t="s">
        <v>31</v>
      </c>
      <c r="K11" s="7" t="str">
        <f>_xlfn.CONCAT("")</f>
        <v/>
      </c>
      <c r="L11" s="7" t="str">
        <f>_xlfn.CONCAT("4 4.1 2a")</f>
        <v>4 4.1 2a</v>
      </c>
      <c r="M11" s="7" t="str">
        <f>_xlfn.CONCAT("01507720447")</f>
        <v>01507720447</v>
      </c>
      <c r="N11" s="7" t="s">
        <v>60</v>
      </c>
      <c r="O11" s="7" t="s">
        <v>61</v>
      </c>
      <c r="P11" s="8">
        <v>44455</v>
      </c>
      <c r="Q11" s="7" t="s">
        <v>32</v>
      </c>
      <c r="R11" s="7" t="s">
        <v>36</v>
      </c>
      <c r="S11" s="7" t="s">
        <v>34</v>
      </c>
      <c r="T11" s="7"/>
      <c r="U11" s="7" t="s">
        <v>35</v>
      </c>
      <c r="V11" s="9">
        <v>51303.66</v>
      </c>
      <c r="W11" s="9">
        <v>22122.14</v>
      </c>
      <c r="X11" s="9">
        <v>20429.12</v>
      </c>
      <c r="Y11" s="7">
        <v>0</v>
      </c>
      <c r="Z11" s="9">
        <v>8752.4</v>
      </c>
    </row>
    <row r="12" spans="1:26" x14ac:dyDescent="0.35">
      <c r="A12" s="7" t="s">
        <v>27</v>
      </c>
      <c r="B12" s="7" t="s">
        <v>28</v>
      </c>
      <c r="C12" s="7" t="s">
        <v>43</v>
      </c>
      <c r="D12" s="7" t="s">
        <v>43</v>
      </c>
      <c r="E12" s="7" t="s">
        <v>29</v>
      </c>
      <c r="F12" s="7" t="s">
        <v>29</v>
      </c>
      <c r="G12" s="7">
        <v>2017</v>
      </c>
      <c r="H12" s="7" t="str">
        <f>_xlfn.CONCAT("14270242978")</f>
        <v>14270242978</v>
      </c>
      <c r="I12" s="7" t="s">
        <v>30</v>
      </c>
      <c r="J12" s="7" t="s">
        <v>31</v>
      </c>
      <c r="K12" s="7" t="str">
        <f>_xlfn.CONCAT("")</f>
        <v/>
      </c>
      <c r="L12" s="7" t="str">
        <f>_xlfn.CONCAT("19 19.2 6b")</f>
        <v>19 19.2 6b</v>
      </c>
      <c r="M12" s="7" t="str">
        <f>_xlfn.CONCAT("GTTLRI85B61E783L")</f>
        <v>GTTLRI85B61E783L</v>
      </c>
      <c r="N12" s="7" t="s">
        <v>62</v>
      </c>
      <c r="O12" s="7" t="s">
        <v>63</v>
      </c>
      <c r="P12" s="8">
        <v>44455</v>
      </c>
      <c r="Q12" s="7" t="s">
        <v>32</v>
      </c>
      <c r="R12" s="7" t="s">
        <v>36</v>
      </c>
      <c r="S12" s="7" t="s">
        <v>34</v>
      </c>
      <c r="T12" s="7"/>
      <c r="U12" s="7" t="s">
        <v>35</v>
      </c>
      <c r="V12" s="9">
        <v>50000</v>
      </c>
      <c r="W12" s="9">
        <v>21560</v>
      </c>
      <c r="X12" s="9">
        <v>19910</v>
      </c>
      <c r="Y12" s="7">
        <v>0</v>
      </c>
      <c r="Z12" s="9">
        <v>8530</v>
      </c>
    </row>
    <row r="13" spans="1:26" x14ac:dyDescent="0.35">
      <c r="A13" s="7" t="s">
        <v>27</v>
      </c>
      <c r="B13" s="7" t="s">
        <v>28</v>
      </c>
      <c r="C13" s="7" t="s">
        <v>43</v>
      </c>
      <c r="D13" s="7" t="s">
        <v>58</v>
      </c>
      <c r="E13" s="7" t="s">
        <v>29</v>
      </c>
      <c r="F13" s="7" t="s">
        <v>29</v>
      </c>
      <c r="G13" s="7">
        <v>2017</v>
      </c>
      <c r="H13" s="7" t="str">
        <f>_xlfn.CONCAT("14270241988")</f>
        <v>14270241988</v>
      </c>
      <c r="I13" s="7" t="s">
        <v>30</v>
      </c>
      <c r="J13" s="7" t="s">
        <v>31</v>
      </c>
      <c r="K13" s="7" t="str">
        <f>_xlfn.CONCAT("")</f>
        <v/>
      </c>
      <c r="L13" s="7" t="str">
        <f>_xlfn.CONCAT("4 4.3 2a")</f>
        <v>4 4.3 2a</v>
      </c>
      <c r="M13" s="7" t="str">
        <f>_xlfn.CONCAT("81000910430")</f>
        <v>81000910430</v>
      </c>
      <c r="N13" s="7" t="s">
        <v>64</v>
      </c>
      <c r="O13" s="7" t="s">
        <v>65</v>
      </c>
      <c r="P13" s="8">
        <v>44455</v>
      </c>
      <c r="Q13" s="7" t="s">
        <v>32</v>
      </c>
      <c r="R13" s="7" t="s">
        <v>36</v>
      </c>
      <c r="S13" s="7" t="s">
        <v>34</v>
      </c>
      <c r="T13" s="7"/>
      <c r="U13" s="7" t="s">
        <v>35</v>
      </c>
      <c r="V13" s="9">
        <v>19107.689999999999</v>
      </c>
      <c r="W13" s="9">
        <v>8239.24</v>
      </c>
      <c r="X13" s="9">
        <v>7608.68</v>
      </c>
      <c r="Y13" s="7">
        <v>0</v>
      </c>
      <c r="Z13" s="9">
        <v>3259.77</v>
      </c>
    </row>
    <row r="14" spans="1:26" x14ac:dyDescent="0.35">
      <c r="A14" s="7" t="s">
        <v>27</v>
      </c>
      <c r="B14" s="7" t="s">
        <v>28</v>
      </c>
      <c r="C14" s="7" t="s">
        <v>43</v>
      </c>
      <c r="D14" s="7" t="s">
        <v>43</v>
      </c>
      <c r="E14" s="7" t="s">
        <v>29</v>
      </c>
      <c r="F14" s="7" t="s">
        <v>29</v>
      </c>
      <c r="G14" s="7">
        <v>2017</v>
      </c>
      <c r="H14" s="7" t="str">
        <f>_xlfn.CONCAT("14270237960")</f>
        <v>14270237960</v>
      </c>
      <c r="I14" s="7" t="s">
        <v>30</v>
      </c>
      <c r="J14" s="7" t="s">
        <v>31</v>
      </c>
      <c r="K14" s="7" t="str">
        <f>_xlfn.CONCAT("")</f>
        <v/>
      </c>
      <c r="L14" s="7" t="str">
        <f>_xlfn.CONCAT("19 19.2 6b")</f>
        <v>19 19.2 6b</v>
      </c>
      <c r="M14" s="7" t="str">
        <f>_xlfn.CONCAT("81001810449")</f>
        <v>81001810449</v>
      </c>
      <c r="N14" s="7" t="s">
        <v>66</v>
      </c>
      <c r="O14" s="7" t="s">
        <v>67</v>
      </c>
      <c r="P14" s="8">
        <v>44455</v>
      </c>
      <c r="Q14" s="7" t="s">
        <v>32</v>
      </c>
      <c r="R14" s="7" t="s">
        <v>36</v>
      </c>
      <c r="S14" s="7" t="s">
        <v>34</v>
      </c>
      <c r="T14" s="7"/>
      <c r="U14" s="7" t="s">
        <v>35</v>
      </c>
      <c r="V14" s="9">
        <v>39831.53</v>
      </c>
      <c r="W14" s="9">
        <v>17175.36</v>
      </c>
      <c r="X14" s="9">
        <v>15860.92</v>
      </c>
      <c r="Y14" s="7">
        <v>0</v>
      </c>
      <c r="Z14" s="9">
        <v>6795.25</v>
      </c>
    </row>
    <row r="15" spans="1:26" x14ac:dyDescent="0.35">
      <c r="A15" s="7" t="s">
        <v>27</v>
      </c>
      <c r="B15" s="7" t="s">
        <v>28</v>
      </c>
      <c r="C15" s="7" t="s">
        <v>43</v>
      </c>
      <c r="D15" s="7" t="s">
        <v>68</v>
      </c>
      <c r="E15" s="7" t="s">
        <v>29</v>
      </c>
      <c r="F15" s="7" t="s">
        <v>29</v>
      </c>
      <c r="G15" s="7">
        <v>2017</v>
      </c>
      <c r="H15" s="7" t="str">
        <f>_xlfn.CONCAT("14270241533")</f>
        <v>14270241533</v>
      </c>
      <c r="I15" s="7" t="s">
        <v>30</v>
      </c>
      <c r="J15" s="7" t="s">
        <v>31</v>
      </c>
      <c r="K15" s="7" t="str">
        <f>_xlfn.CONCAT("")</f>
        <v/>
      </c>
      <c r="L15" s="7" t="str">
        <f>_xlfn.CONCAT("4 4.3 2a")</f>
        <v>4 4.3 2a</v>
      </c>
      <c r="M15" s="7" t="str">
        <f>_xlfn.CONCAT("00138790431")</f>
        <v>00138790431</v>
      </c>
      <c r="N15" s="7" t="s">
        <v>69</v>
      </c>
      <c r="O15" s="7" t="s">
        <v>70</v>
      </c>
      <c r="P15" s="8">
        <v>44455</v>
      </c>
      <c r="Q15" s="7" t="s">
        <v>32</v>
      </c>
      <c r="R15" s="7" t="s">
        <v>36</v>
      </c>
      <c r="S15" s="7" t="s">
        <v>34</v>
      </c>
      <c r="T15" s="7"/>
      <c r="U15" s="7" t="s">
        <v>35</v>
      </c>
      <c r="V15" s="9">
        <v>109421.77</v>
      </c>
      <c r="W15" s="9">
        <v>47182.67</v>
      </c>
      <c r="X15" s="9">
        <v>43571.75</v>
      </c>
      <c r="Y15" s="7">
        <v>0</v>
      </c>
      <c r="Z15" s="9">
        <v>18667.349999999999</v>
      </c>
    </row>
    <row r="16" spans="1:26" x14ac:dyDescent="0.35">
      <c r="A16" s="7" t="s">
        <v>27</v>
      </c>
      <c r="B16" s="7" t="s">
        <v>28</v>
      </c>
      <c r="C16" s="7" t="s">
        <v>43</v>
      </c>
      <c r="D16" s="7" t="s">
        <v>68</v>
      </c>
      <c r="E16" s="7" t="s">
        <v>29</v>
      </c>
      <c r="F16" s="7" t="s">
        <v>29</v>
      </c>
      <c r="G16" s="7">
        <v>2017</v>
      </c>
      <c r="H16" s="7" t="str">
        <f>_xlfn.CONCAT("14270241566")</f>
        <v>14270241566</v>
      </c>
      <c r="I16" s="7" t="s">
        <v>30</v>
      </c>
      <c r="J16" s="7" t="s">
        <v>31</v>
      </c>
      <c r="K16" s="7" t="str">
        <f>_xlfn.CONCAT("")</f>
        <v/>
      </c>
      <c r="L16" s="7" t="str">
        <f>_xlfn.CONCAT("4 4.3 2a")</f>
        <v>4 4.3 2a</v>
      </c>
      <c r="M16" s="7" t="str">
        <f>_xlfn.CONCAT("00138790431")</f>
        <v>00138790431</v>
      </c>
      <c r="N16" s="7" t="s">
        <v>69</v>
      </c>
      <c r="O16" s="7" t="s">
        <v>70</v>
      </c>
      <c r="P16" s="8">
        <v>44455</v>
      </c>
      <c r="Q16" s="7" t="s">
        <v>32</v>
      </c>
      <c r="R16" s="7" t="s">
        <v>36</v>
      </c>
      <c r="S16" s="7" t="s">
        <v>34</v>
      </c>
      <c r="T16" s="7"/>
      <c r="U16" s="7" t="s">
        <v>35</v>
      </c>
      <c r="V16" s="9">
        <v>116745.73</v>
      </c>
      <c r="W16" s="9">
        <v>50340.76</v>
      </c>
      <c r="X16" s="9">
        <v>46488.15</v>
      </c>
      <c r="Y16" s="7">
        <v>0</v>
      </c>
      <c r="Z16" s="9">
        <v>19916.82</v>
      </c>
    </row>
    <row r="17" spans="1:26" x14ac:dyDescent="0.35">
      <c r="A17" s="7" t="s">
        <v>27</v>
      </c>
      <c r="B17" s="7" t="s">
        <v>28</v>
      </c>
      <c r="C17" s="7" t="s">
        <v>43</v>
      </c>
      <c r="D17" s="7" t="s">
        <v>68</v>
      </c>
      <c r="E17" s="7" t="s">
        <v>29</v>
      </c>
      <c r="F17" s="7" t="s">
        <v>29</v>
      </c>
      <c r="G17" s="7">
        <v>2017</v>
      </c>
      <c r="H17" s="7" t="str">
        <f>_xlfn.CONCAT("14270241558")</f>
        <v>14270241558</v>
      </c>
      <c r="I17" s="7" t="s">
        <v>30</v>
      </c>
      <c r="J17" s="7" t="s">
        <v>31</v>
      </c>
      <c r="K17" s="7" t="str">
        <f>_xlfn.CONCAT("")</f>
        <v/>
      </c>
      <c r="L17" s="7" t="str">
        <f>_xlfn.CONCAT("4 4.3 2a")</f>
        <v>4 4.3 2a</v>
      </c>
      <c r="M17" s="7" t="str">
        <f>_xlfn.CONCAT("00138790431")</f>
        <v>00138790431</v>
      </c>
      <c r="N17" s="7" t="s">
        <v>69</v>
      </c>
      <c r="O17" s="7" t="s">
        <v>70</v>
      </c>
      <c r="P17" s="8">
        <v>44455</v>
      </c>
      <c r="Q17" s="7" t="s">
        <v>32</v>
      </c>
      <c r="R17" s="7" t="s">
        <v>36</v>
      </c>
      <c r="S17" s="7" t="s">
        <v>34</v>
      </c>
      <c r="T17" s="7"/>
      <c r="U17" s="7" t="s">
        <v>35</v>
      </c>
      <c r="V17" s="9">
        <v>107799.46</v>
      </c>
      <c r="W17" s="9">
        <v>46483.13</v>
      </c>
      <c r="X17" s="9">
        <v>42925.74</v>
      </c>
      <c r="Y17" s="7">
        <v>0</v>
      </c>
      <c r="Z17" s="9">
        <v>18390.59</v>
      </c>
    </row>
    <row r="18" spans="1:26" x14ac:dyDescent="0.35">
      <c r="A18" s="7" t="s">
        <v>27</v>
      </c>
      <c r="B18" s="7" t="s">
        <v>28</v>
      </c>
      <c r="C18" s="7" t="s">
        <v>43</v>
      </c>
      <c r="D18" s="7" t="s">
        <v>68</v>
      </c>
      <c r="E18" s="7" t="s">
        <v>29</v>
      </c>
      <c r="F18" s="7" t="s">
        <v>29</v>
      </c>
      <c r="G18" s="7">
        <v>2017</v>
      </c>
      <c r="H18" s="7" t="str">
        <f>_xlfn.CONCAT("14270241541")</f>
        <v>14270241541</v>
      </c>
      <c r="I18" s="7" t="s">
        <v>30</v>
      </c>
      <c r="J18" s="7" t="s">
        <v>31</v>
      </c>
      <c r="K18" s="7" t="str">
        <f>_xlfn.CONCAT("")</f>
        <v/>
      </c>
      <c r="L18" s="7" t="str">
        <f>_xlfn.CONCAT("4 4.3 2a")</f>
        <v>4 4.3 2a</v>
      </c>
      <c r="M18" s="7" t="str">
        <f>_xlfn.CONCAT("00138790431")</f>
        <v>00138790431</v>
      </c>
      <c r="N18" s="7" t="s">
        <v>69</v>
      </c>
      <c r="O18" s="7" t="s">
        <v>70</v>
      </c>
      <c r="P18" s="8">
        <v>44455</v>
      </c>
      <c r="Q18" s="7" t="s">
        <v>32</v>
      </c>
      <c r="R18" s="7" t="s">
        <v>36</v>
      </c>
      <c r="S18" s="7" t="s">
        <v>34</v>
      </c>
      <c r="T18" s="7"/>
      <c r="U18" s="7" t="s">
        <v>35</v>
      </c>
      <c r="V18" s="9">
        <v>107582.65</v>
      </c>
      <c r="W18" s="9">
        <v>46389.64</v>
      </c>
      <c r="X18" s="9">
        <v>42839.41</v>
      </c>
      <c r="Y18" s="7">
        <v>0</v>
      </c>
      <c r="Z18" s="9">
        <v>18353.599999999999</v>
      </c>
    </row>
    <row r="19" spans="1:26" x14ac:dyDescent="0.35">
      <c r="A19" s="7" t="s">
        <v>27</v>
      </c>
      <c r="B19" s="7" t="s">
        <v>28</v>
      </c>
      <c r="C19" s="7" t="s">
        <v>43</v>
      </c>
      <c r="D19" s="7" t="s">
        <v>43</v>
      </c>
      <c r="E19" s="7" t="s">
        <v>29</v>
      </c>
      <c r="F19" s="7" t="s">
        <v>29</v>
      </c>
      <c r="G19" s="7">
        <v>2017</v>
      </c>
      <c r="H19" s="7" t="str">
        <f>_xlfn.CONCAT("14270248140")</f>
        <v>14270248140</v>
      </c>
      <c r="I19" s="7" t="s">
        <v>30</v>
      </c>
      <c r="J19" s="7" t="s">
        <v>31</v>
      </c>
      <c r="K19" s="7" t="str">
        <f>_xlfn.CONCAT("")</f>
        <v/>
      </c>
      <c r="L19" s="7" t="str">
        <f>_xlfn.CONCAT("19 19.2 6b")</f>
        <v>19 19.2 6b</v>
      </c>
      <c r="M19" s="7" t="str">
        <f>_xlfn.CONCAT("00146060413")</f>
        <v>00146060413</v>
      </c>
      <c r="N19" s="7" t="s">
        <v>71</v>
      </c>
      <c r="O19" s="7" t="s">
        <v>72</v>
      </c>
      <c r="P19" s="8">
        <v>44460</v>
      </c>
      <c r="Q19" s="7" t="s">
        <v>32</v>
      </c>
      <c r="R19" s="7" t="s">
        <v>36</v>
      </c>
      <c r="S19" s="7" t="s">
        <v>34</v>
      </c>
      <c r="T19" s="7"/>
      <c r="U19" s="7" t="s">
        <v>35</v>
      </c>
      <c r="V19" s="9">
        <v>19200</v>
      </c>
      <c r="W19" s="9">
        <v>8279.0400000000009</v>
      </c>
      <c r="X19" s="9">
        <v>7645.44</v>
      </c>
      <c r="Y19" s="7">
        <v>0</v>
      </c>
      <c r="Z19" s="9">
        <v>3275.52</v>
      </c>
    </row>
    <row r="20" spans="1:26" x14ac:dyDescent="0.35">
      <c r="A20" s="7" t="s">
        <v>27</v>
      </c>
      <c r="B20" s="7" t="s">
        <v>28</v>
      </c>
      <c r="C20" s="7" t="s">
        <v>43</v>
      </c>
      <c r="D20" s="7" t="s">
        <v>43</v>
      </c>
      <c r="E20" s="7" t="s">
        <v>29</v>
      </c>
      <c r="F20" s="7" t="s">
        <v>29</v>
      </c>
      <c r="G20" s="7">
        <v>2017</v>
      </c>
      <c r="H20" s="7" t="str">
        <f>_xlfn.CONCAT("14270237820")</f>
        <v>14270237820</v>
      </c>
      <c r="I20" s="7" t="s">
        <v>30</v>
      </c>
      <c r="J20" s="7" t="s">
        <v>31</v>
      </c>
      <c r="K20" s="7" t="str">
        <f>_xlfn.CONCAT("")</f>
        <v/>
      </c>
      <c r="L20" s="7" t="str">
        <f>_xlfn.CONCAT("19 19.2 6b")</f>
        <v>19 19.2 6b</v>
      </c>
      <c r="M20" s="7" t="str">
        <f>_xlfn.CONCAT("DGVFRC70P13D749H")</f>
        <v>DGVFRC70P13D749H</v>
      </c>
      <c r="N20" s="7" t="s">
        <v>73</v>
      </c>
      <c r="O20" s="7" t="s">
        <v>74</v>
      </c>
      <c r="P20" s="8">
        <v>44449</v>
      </c>
      <c r="Q20" s="7" t="s">
        <v>32</v>
      </c>
      <c r="R20" s="7" t="s">
        <v>36</v>
      </c>
      <c r="S20" s="7" t="s">
        <v>34</v>
      </c>
      <c r="T20" s="7"/>
      <c r="U20" s="7" t="s">
        <v>35</v>
      </c>
      <c r="V20" s="9">
        <v>23429.99</v>
      </c>
      <c r="W20" s="9">
        <v>10103.01</v>
      </c>
      <c r="X20" s="9">
        <v>9329.82</v>
      </c>
      <c r="Y20" s="7">
        <v>0</v>
      </c>
      <c r="Z20" s="9">
        <v>3997.16</v>
      </c>
    </row>
    <row r="21" spans="1:26" ht="17.5" x14ac:dyDescent="0.35">
      <c r="A21" s="7" t="s">
        <v>27</v>
      </c>
      <c r="B21" s="7" t="s">
        <v>28</v>
      </c>
      <c r="C21" s="7" t="s">
        <v>43</v>
      </c>
      <c r="D21" s="7" t="s">
        <v>75</v>
      </c>
      <c r="E21" s="7" t="s">
        <v>29</v>
      </c>
      <c r="F21" s="7" t="s">
        <v>29</v>
      </c>
      <c r="G21" s="7">
        <v>2017</v>
      </c>
      <c r="H21" s="7" t="str">
        <f>_xlfn.CONCAT("04270233739")</f>
        <v>04270233739</v>
      </c>
      <c r="I21" s="7" t="s">
        <v>30</v>
      </c>
      <c r="J21" s="7" t="s">
        <v>31</v>
      </c>
      <c r="K21" s="7" t="str">
        <f>_xlfn.CONCAT("")</f>
        <v/>
      </c>
      <c r="L21" s="7" t="str">
        <f>_xlfn.CONCAT("16 16.4 3a")</f>
        <v>16 16.4 3a</v>
      </c>
      <c r="M21" s="7" t="str">
        <f>_xlfn.CONCAT("93018000427")</f>
        <v>93018000427</v>
      </c>
      <c r="N21" s="7" t="s">
        <v>76</v>
      </c>
      <c r="O21" s="7" t="s">
        <v>77</v>
      </c>
      <c r="P21" s="8">
        <v>44455</v>
      </c>
      <c r="Q21" s="7" t="s">
        <v>32</v>
      </c>
      <c r="R21" s="7" t="s">
        <v>42</v>
      </c>
      <c r="S21" s="7" t="s">
        <v>34</v>
      </c>
      <c r="T21" s="7"/>
      <c r="U21" s="7" t="s">
        <v>35</v>
      </c>
      <c r="V21" s="9">
        <v>65072.7</v>
      </c>
      <c r="W21" s="9">
        <v>28059.35</v>
      </c>
      <c r="X21" s="9">
        <v>25911.95</v>
      </c>
      <c r="Y21" s="7">
        <v>0</v>
      </c>
      <c r="Z21" s="9">
        <v>11101.4</v>
      </c>
    </row>
    <row r="22" spans="1:26" x14ac:dyDescent="0.35">
      <c r="A22" s="7" t="s">
        <v>27</v>
      </c>
      <c r="B22" s="7" t="s">
        <v>28</v>
      </c>
      <c r="C22" s="7" t="s">
        <v>43</v>
      </c>
      <c r="D22" s="7" t="s">
        <v>43</v>
      </c>
      <c r="E22" s="7" t="s">
        <v>29</v>
      </c>
      <c r="F22" s="7" t="s">
        <v>29</v>
      </c>
      <c r="G22" s="7">
        <v>2017</v>
      </c>
      <c r="H22" s="7" t="str">
        <f>_xlfn.CONCAT("14270237911")</f>
        <v>14270237911</v>
      </c>
      <c r="I22" s="7" t="s">
        <v>30</v>
      </c>
      <c r="J22" s="7" t="s">
        <v>31</v>
      </c>
      <c r="K22" s="7" t="str">
        <f>_xlfn.CONCAT("")</f>
        <v/>
      </c>
      <c r="L22" s="7" t="str">
        <f>_xlfn.CONCAT("19 19.2 6b")</f>
        <v>19 19.2 6b</v>
      </c>
      <c r="M22" s="7" t="str">
        <f>_xlfn.CONCAT("00286490438")</f>
        <v>00286490438</v>
      </c>
      <c r="N22" s="7" t="s">
        <v>78</v>
      </c>
      <c r="O22" s="7" t="s">
        <v>79</v>
      </c>
      <c r="P22" s="8">
        <v>44455</v>
      </c>
      <c r="Q22" s="7" t="s">
        <v>32</v>
      </c>
      <c r="R22" s="7" t="s">
        <v>36</v>
      </c>
      <c r="S22" s="7" t="s">
        <v>34</v>
      </c>
      <c r="T22" s="7"/>
      <c r="U22" s="7" t="s">
        <v>35</v>
      </c>
      <c r="V22" s="9">
        <v>4580.08</v>
      </c>
      <c r="W22" s="9">
        <v>1974.93</v>
      </c>
      <c r="X22" s="9">
        <v>1823.79</v>
      </c>
      <c r="Y22" s="7">
        <v>0</v>
      </c>
      <c r="Z22" s="7">
        <v>781.36</v>
      </c>
    </row>
    <row r="23" spans="1:26" x14ac:dyDescent="0.35">
      <c r="A23" s="7" t="s">
        <v>27</v>
      </c>
      <c r="B23" s="7" t="s">
        <v>37</v>
      </c>
      <c r="C23" s="7" t="s">
        <v>43</v>
      </c>
      <c r="D23" s="7" t="s">
        <v>68</v>
      </c>
      <c r="E23" s="7" t="s">
        <v>38</v>
      </c>
      <c r="F23" s="7" t="s">
        <v>80</v>
      </c>
      <c r="G23" s="7">
        <v>2020</v>
      </c>
      <c r="H23" s="7" t="str">
        <f>_xlfn.CONCAT("04211278389")</f>
        <v>04211278389</v>
      </c>
      <c r="I23" s="7" t="s">
        <v>30</v>
      </c>
      <c r="J23" s="7" t="s">
        <v>31</v>
      </c>
      <c r="K23" s="7" t="str">
        <f>_xlfn.CONCAT("")</f>
        <v/>
      </c>
      <c r="L23" s="7" t="str">
        <f>_xlfn.CONCAT("13 13.1 4a")</f>
        <v>13 13.1 4a</v>
      </c>
      <c r="M23" s="7" t="str">
        <f>_xlfn.CONCAT("00414160416")</f>
        <v>00414160416</v>
      </c>
      <c r="N23" s="7" t="s">
        <v>81</v>
      </c>
      <c r="O23" s="7" t="s">
        <v>82</v>
      </c>
      <c r="P23" s="8">
        <v>44460</v>
      </c>
      <c r="Q23" s="7" t="s">
        <v>32</v>
      </c>
      <c r="R23" s="7" t="s">
        <v>33</v>
      </c>
      <c r="S23" s="7" t="s">
        <v>34</v>
      </c>
      <c r="T23" s="7"/>
      <c r="U23" s="7" t="s">
        <v>35</v>
      </c>
      <c r="V23" s="9">
        <v>8179.22</v>
      </c>
      <c r="W23" s="9">
        <v>3526.88</v>
      </c>
      <c r="X23" s="9">
        <v>3256.97</v>
      </c>
      <c r="Y23" s="7">
        <v>0</v>
      </c>
      <c r="Z23" s="9">
        <v>1395.37</v>
      </c>
    </row>
    <row r="24" spans="1:26" x14ac:dyDescent="0.35">
      <c r="A24" s="7" t="s">
        <v>27</v>
      </c>
      <c r="B24" s="7" t="s">
        <v>37</v>
      </c>
      <c r="C24" s="7" t="s">
        <v>43</v>
      </c>
      <c r="D24" s="7" t="s">
        <v>68</v>
      </c>
      <c r="E24" s="7" t="s">
        <v>39</v>
      </c>
      <c r="F24" s="7" t="s">
        <v>83</v>
      </c>
      <c r="G24" s="7">
        <v>2020</v>
      </c>
      <c r="H24" s="7" t="str">
        <f>_xlfn.CONCAT("04210447068")</f>
        <v>04210447068</v>
      </c>
      <c r="I24" s="7" t="s">
        <v>30</v>
      </c>
      <c r="J24" s="7" t="s">
        <v>31</v>
      </c>
      <c r="K24" s="7" t="str">
        <f>_xlfn.CONCAT("")</f>
        <v/>
      </c>
      <c r="L24" s="7" t="str">
        <f>_xlfn.CONCAT("13 13.1 4a")</f>
        <v>13 13.1 4a</v>
      </c>
      <c r="M24" s="7" t="str">
        <f>_xlfn.CONCAT("RSCNRT44B08L191T")</f>
        <v>RSCNRT44B08L191T</v>
      </c>
      <c r="N24" s="7" t="s">
        <v>84</v>
      </c>
      <c r="O24" s="7" t="s">
        <v>82</v>
      </c>
      <c r="P24" s="8">
        <v>44460</v>
      </c>
      <c r="Q24" s="7" t="s">
        <v>32</v>
      </c>
      <c r="R24" s="7" t="s">
        <v>33</v>
      </c>
      <c r="S24" s="7" t="s">
        <v>34</v>
      </c>
      <c r="T24" s="7"/>
      <c r="U24" s="7" t="s">
        <v>35</v>
      </c>
      <c r="V24" s="9">
        <v>1470.36</v>
      </c>
      <c r="W24" s="7">
        <v>634.02</v>
      </c>
      <c r="X24" s="7">
        <v>585.5</v>
      </c>
      <c r="Y24" s="7">
        <v>0</v>
      </c>
      <c r="Z24" s="7">
        <v>250.84</v>
      </c>
    </row>
    <row r="25" spans="1:26" x14ac:dyDescent="0.35">
      <c r="A25" s="7" t="s">
        <v>27</v>
      </c>
      <c r="B25" s="7" t="s">
        <v>37</v>
      </c>
      <c r="C25" s="7" t="s">
        <v>43</v>
      </c>
      <c r="D25" s="7" t="s">
        <v>68</v>
      </c>
      <c r="E25" s="7" t="s">
        <v>41</v>
      </c>
      <c r="F25" s="7" t="s">
        <v>85</v>
      </c>
      <c r="G25" s="7">
        <v>2020</v>
      </c>
      <c r="H25" s="7" t="str">
        <f>_xlfn.CONCAT("04210784239")</f>
        <v>04210784239</v>
      </c>
      <c r="I25" s="7" t="s">
        <v>30</v>
      </c>
      <c r="J25" s="7" t="s">
        <v>31</v>
      </c>
      <c r="K25" s="7" t="str">
        <f>_xlfn.CONCAT("")</f>
        <v/>
      </c>
      <c r="L25" s="7" t="str">
        <f>_xlfn.CONCAT("13 13.1 4a")</f>
        <v>13 13.1 4a</v>
      </c>
      <c r="M25" s="7" t="str">
        <f>_xlfn.CONCAT("TNGMRA53S69H958N")</f>
        <v>TNGMRA53S69H958N</v>
      </c>
      <c r="N25" s="7" t="s">
        <v>86</v>
      </c>
      <c r="O25" s="7" t="s">
        <v>82</v>
      </c>
      <c r="P25" s="8">
        <v>44460</v>
      </c>
      <c r="Q25" s="7" t="s">
        <v>32</v>
      </c>
      <c r="R25" s="7" t="s">
        <v>33</v>
      </c>
      <c r="S25" s="7" t="s">
        <v>34</v>
      </c>
      <c r="T25" s="7"/>
      <c r="U25" s="7" t="s">
        <v>35</v>
      </c>
      <c r="V25" s="9">
        <v>1311.66</v>
      </c>
      <c r="W25" s="7">
        <v>565.59</v>
      </c>
      <c r="X25" s="7">
        <v>522.29999999999995</v>
      </c>
      <c r="Y25" s="7">
        <v>0</v>
      </c>
      <c r="Z25" s="7">
        <v>223.77</v>
      </c>
    </row>
    <row r="26" spans="1:26" x14ac:dyDescent="0.35">
      <c r="A26" s="7" t="s">
        <v>27</v>
      </c>
      <c r="B26" s="7" t="s">
        <v>37</v>
      </c>
      <c r="C26" s="7" t="s">
        <v>43</v>
      </c>
      <c r="D26" s="7" t="s">
        <v>48</v>
      </c>
      <c r="E26" s="7" t="s">
        <v>38</v>
      </c>
      <c r="F26" s="7" t="s">
        <v>49</v>
      </c>
      <c r="G26" s="7">
        <v>2020</v>
      </c>
      <c r="H26" s="7" t="str">
        <f>_xlfn.CONCAT("04210303584")</f>
        <v>04210303584</v>
      </c>
      <c r="I26" s="7" t="s">
        <v>30</v>
      </c>
      <c r="J26" s="7" t="s">
        <v>31</v>
      </c>
      <c r="K26" s="7" t="str">
        <f>_xlfn.CONCAT("")</f>
        <v/>
      </c>
      <c r="L26" s="7" t="str">
        <f>_xlfn.CONCAT("13 13.1 4a")</f>
        <v>13 13.1 4a</v>
      </c>
      <c r="M26" s="7" t="str">
        <f>_xlfn.CONCAT("SLVMFR63D08G690U")</f>
        <v>SLVMFR63D08G690U</v>
      </c>
      <c r="N26" s="7" t="s">
        <v>87</v>
      </c>
      <c r="O26" s="7" t="s">
        <v>82</v>
      </c>
      <c r="P26" s="8">
        <v>44460</v>
      </c>
      <c r="Q26" s="7" t="s">
        <v>32</v>
      </c>
      <c r="R26" s="7" t="s">
        <v>33</v>
      </c>
      <c r="S26" s="7" t="s">
        <v>34</v>
      </c>
      <c r="T26" s="7"/>
      <c r="U26" s="7" t="s">
        <v>35</v>
      </c>
      <c r="V26" s="7">
        <v>489</v>
      </c>
      <c r="W26" s="7">
        <v>210.86</v>
      </c>
      <c r="X26" s="7">
        <v>194.72</v>
      </c>
      <c r="Y26" s="7">
        <v>0</v>
      </c>
      <c r="Z26" s="7">
        <v>83.42</v>
      </c>
    </row>
    <row r="27" spans="1:26" x14ac:dyDescent="0.35">
      <c r="A27" s="7" t="s">
        <v>27</v>
      </c>
      <c r="B27" s="7" t="s">
        <v>37</v>
      </c>
      <c r="C27" s="7" t="s">
        <v>43</v>
      </c>
      <c r="D27" s="7" t="s">
        <v>68</v>
      </c>
      <c r="E27" s="7" t="s">
        <v>40</v>
      </c>
      <c r="F27" s="7" t="s">
        <v>88</v>
      </c>
      <c r="G27" s="7">
        <v>2020</v>
      </c>
      <c r="H27" s="7" t="str">
        <f>_xlfn.CONCAT("04211278686")</f>
        <v>04211278686</v>
      </c>
      <c r="I27" s="7" t="s">
        <v>30</v>
      </c>
      <c r="J27" s="7" t="s">
        <v>31</v>
      </c>
      <c r="K27" s="7" t="str">
        <f>_xlfn.CONCAT("")</f>
        <v/>
      </c>
      <c r="L27" s="7" t="str">
        <f>_xlfn.CONCAT("13 13.1 4a")</f>
        <v>13 13.1 4a</v>
      </c>
      <c r="M27" s="7" t="str">
        <f>_xlfn.CONCAT("BRCDRN50P12H949R")</f>
        <v>BRCDRN50P12H949R</v>
      </c>
      <c r="N27" s="7" t="s">
        <v>89</v>
      </c>
      <c r="O27" s="7" t="s">
        <v>82</v>
      </c>
      <c r="P27" s="8">
        <v>44460</v>
      </c>
      <c r="Q27" s="7" t="s">
        <v>32</v>
      </c>
      <c r="R27" s="7" t="s">
        <v>33</v>
      </c>
      <c r="S27" s="7" t="s">
        <v>34</v>
      </c>
      <c r="T27" s="7"/>
      <c r="U27" s="7" t="s">
        <v>35</v>
      </c>
      <c r="V27" s="9">
        <v>4592.34</v>
      </c>
      <c r="W27" s="9">
        <v>1980.22</v>
      </c>
      <c r="X27" s="9">
        <v>1828.67</v>
      </c>
      <c r="Y27" s="7">
        <v>0</v>
      </c>
      <c r="Z27" s="7">
        <v>783.45</v>
      </c>
    </row>
    <row r="28" spans="1:26" x14ac:dyDescent="0.35">
      <c r="A28" s="7" t="s">
        <v>27</v>
      </c>
      <c r="B28" s="7" t="s">
        <v>37</v>
      </c>
      <c r="C28" s="7" t="s">
        <v>43</v>
      </c>
      <c r="D28" s="7" t="s">
        <v>48</v>
      </c>
      <c r="E28" s="7" t="s">
        <v>38</v>
      </c>
      <c r="F28" s="7" t="s">
        <v>49</v>
      </c>
      <c r="G28" s="7">
        <v>2020</v>
      </c>
      <c r="H28" s="7" t="str">
        <f>_xlfn.CONCAT("04210032605")</f>
        <v>04210032605</v>
      </c>
      <c r="I28" s="7" t="s">
        <v>30</v>
      </c>
      <c r="J28" s="7" t="s">
        <v>31</v>
      </c>
      <c r="K28" s="7" t="str">
        <f>_xlfn.CONCAT("")</f>
        <v/>
      </c>
      <c r="L28" s="7" t="str">
        <f>_xlfn.CONCAT("13 13.1 4a")</f>
        <v>13 13.1 4a</v>
      </c>
      <c r="M28" s="7" t="str">
        <f>_xlfn.CONCAT("FCCLVC66M27F460S")</f>
        <v>FCCLVC66M27F460S</v>
      </c>
      <c r="N28" s="7" t="s">
        <v>90</v>
      </c>
      <c r="O28" s="7" t="s">
        <v>82</v>
      </c>
      <c r="P28" s="8">
        <v>44460</v>
      </c>
      <c r="Q28" s="7" t="s">
        <v>32</v>
      </c>
      <c r="R28" s="7" t="s">
        <v>33</v>
      </c>
      <c r="S28" s="7" t="s">
        <v>34</v>
      </c>
      <c r="T28" s="7"/>
      <c r="U28" s="7" t="s">
        <v>35</v>
      </c>
      <c r="V28" s="9">
        <v>3630.46</v>
      </c>
      <c r="W28" s="9">
        <v>1565.45</v>
      </c>
      <c r="X28" s="9">
        <v>1445.65</v>
      </c>
      <c r="Y28" s="7">
        <v>0</v>
      </c>
      <c r="Z28" s="7">
        <v>619.36</v>
      </c>
    </row>
    <row r="29" spans="1:26" x14ac:dyDescent="0.35">
      <c r="A29" s="7" t="s">
        <v>27</v>
      </c>
      <c r="B29" s="7" t="s">
        <v>28</v>
      </c>
      <c r="C29" s="7" t="s">
        <v>43</v>
      </c>
      <c r="D29" s="7" t="s">
        <v>43</v>
      </c>
      <c r="E29" s="7" t="s">
        <v>41</v>
      </c>
      <c r="F29" s="7" t="s">
        <v>59</v>
      </c>
      <c r="G29" s="7">
        <v>2017</v>
      </c>
      <c r="H29" s="7" t="str">
        <f>_xlfn.CONCAT("14270239453")</f>
        <v>14270239453</v>
      </c>
      <c r="I29" s="7" t="s">
        <v>30</v>
      </c>
      <c r="J29" s="7" t="s">
        <v>31</v>
      </c>
      <c r="K29" s="7" t="str">
        <f>_xlfn.CONCAT("")</f>
        <v/>
      </c>
      <c r="L29" s="7" t="str">
        <f>_xlfn.CONCAT("19 19.2 6b")</f>
        <v>19 19.2 6b</v>
      </c>
      <c r="M29" s="7" t="str">
        <f>_xlfn.CONCAT("CPCFRN66T53G005O")</f>
        <v>CPCFRN66T53G005O</v>
      </c>
      <c r="N29" s="7" t="s">
        <v>91</v>
      </c>
      <c r="O29" s="7" t="s">
        <v>92</v>
      </c>
      <c r="P29" s="8">
        <v>44455</v>
      </c>
      <c r="Q29" s="7" t="s">
        <v>32</v>
      </c>
      <c r="R29" s="7" t="s">
        <v>42</v>
      </c>
      <c r="S29" s="7" t="s">
        <v>34</v>
      </c>
      <c r="T29" s="7"/>
      <c r="U29" s="7" t="s">
        <v>35</v>
      </c>
      <c r="V29" s="9">
        <v>36000</v>
      </c>
      <c r="W29" s="9">
        <v>15523.2</v>
      </c>
      <c r="X29" s="9">
        <v>14335.2</v>
      </c>
      <c r="Y29" s="7">
        <v>0</v>
      </c>
      <c r="Z29" s="9">
        <v>6141.6</v>
      </c>
    </row>
    <row r="30" spans="1:26" x14ac:dyDescent="0.35">
      <c r="A30" s="7" t="s">
        <v>27</v>
      </c>
      <c r="B30" s="7" t="s">
        <v>28</v>
      </c>
      <c r="C30" s="7" t="s">
        <v>43</v>
      </c>
      <c r="D30" s="7" t="s">
        <v>43</v>
      </c>
      <c r="E30" s="7" t="s">
        <v>29</v>
      </c>
      <c r="F30" s="7" t="s">
        <v>29</v>
      </c>
      <c r="G30" s="7">
        <v>2017</v>
      </c>
      <c r="H30" s="7" t="str">
        <f>_xlfn.CONCAT("14270239461")</f>
        <v>14270239461</v>
      </c>
      <c r="I30" s="7" t="s">
        <v>30</v>
      </c>
      <c r="J30" s="7" t="s">
        <v>31</v>
      </c>
      <c r="K30" s="7" t="str">
        <f>_xlfn.CONCAT("")</f>
        <v/>
      </c>
      <c r="L30" s="7" t="str">
        <f>_xlfn.CONCAT("19 19.2 6b")</f>
        <v>19 19.2 6b</v>
      </c>
      <c r="M30" s="7" t="str">
        <f>_xlfn.CONCAT("MRCPIO65H05G005C")</f>
        <v>MRCPIO65H05G005C</v>
      </c>
      <c r="N30" s="7" t="s">
        <v>93</v>
      </c>
      <c r="O30" s="7" t="s">
        <v>92</v>
      </c>
      <c r="P30" s="8">
        <v>44455</v>
      </c>
      <c r="Q30" s="7" t="s">
        <v>32</v>
      </c>
      <c r="R30" s="7" t="s">
        <v>42</v>
      </c>
      <c r="S30" s="7" t="s">
        <v>34</v>
      </c>
      <c r="T30" s="7"/>
      <c r="U30" s="7" t="s">
        <v>35</v>
      </c>
      <c r="V30" s="9">
        <v>55980</v>
      </c>
      <c r="W30" s="9">
        <v>24138.58</v>
      </c>
      <c r="X30" s="9">
        <v>22291.24</v>
      </c>
      <c r="Y30" s="7">
        <v>0</v>
      </c>
      <c r="Z30" s="9">
        <v>9550.18</v>
      </c>
    </row>
    <row r="31" spans="1:26" x14ac:dyDescent="0.35">
      <c r="A31" s="7" t="s">
        <v>27</v>
      </c>
      <c r="B31" s="7" t="s">
        <v>28</v>
      </c>
      <c r="C31" s="7" t="s">
        <v>43</v>
      </c>
      <c r="D31" s="7" t="s">
        <v>43</v>
      </c>
      <c r="E31" s="7" t="s">
        <v>29</v>
      </c>
      <c r="F31" s="7" t="s">
        <v>29</v>
      </c>
      <c r="G31" s="7">
        <v>2017</v>
      </c>
      <c r="H31" s="7" t="str">
        <f>_xlfn.CONCAT("14270239479")</f>
        <v>14270239479</v>
      </c>
      <c r="I31" s="7" t="s">
        <v>30</v>
      </c>
      <c r="J31" s="7" t="s">
        <v>31</v>
      </c>
      <c r="K31" s="7" t="str">
        <f>_xlfn.CONCAT("")</f>
        <v/>
      </c>
      <c r="L31" s="7" t="str">
        <f>_xlfn.CONCAT("19 19.2 6b")</f>
        <v>19 19.2 6b</v>
      </c>
      <c r="M31" s="7" t="str">
        <f>_xlfn.CONCAT("00263210437")</f>
        <v>00263210437</v>
      </c>
      <c r="N31" s="7" t="s">
        <v>94</v>
      </c>
      <c r="O31" s="7" t="s">
        <v>95</v>
      </c>
      <c r="P31" s="8">
        <v>44455</v>
      </c>
      <c r="Q31" s="7" t="s">
        <v>32</v>
      </c>
      <c r="R31" s="7" t="s">
        <v>36</v>
      </c>
      <c r="S31" s="7" t="s">
        <v>34</v>
      </c>
      <c r="T31" s="7"/>
      <c r="U31" s="7" t="s">
        <v>35</v>
      </c>
      <c r="V31" s="9">
        <v>34861.06</v>
      </c>
      <c r="W31" s="9">
        <v>15032.09</v>
      </c>
      <c r="X31" s="9">
        <v>13881.67</v>
      </c>
      <c r="Y31" s="7">
        <v>0</v>
      </c>
      <c r="Z31" s="9">
        <v>5947.3</v>
      </c>
    </row>
    <row r="32" spans="1:26" x14ac:dyDescent="0.35">
      <c r="A32" s="7" t="s">
        <v>27</v>
      </c>
      <c r="B32" s="7" t="s">
        <v>28</v>
      </c>
      <c r="C32" s="7" t="s">
        <v>43</v>
      </c>
      <c r="D32" s="7" t="s">
        <v>75</v>
      </c>
      <c r="E32" s="7" t="s">
        <v>39</v>
      </c>
      <c r="F32" s="7" t="s">
        <v>96</v>
      </c>
      <c r="G32" s="7">
        <v>2017</v>
      </c>
      <c r="H32" s="7" t="str">
        <f>_xlfn.CONCAT("04270233770")</f>
        <v>04270233770</v>
      </c>
      <c r="I32" s="7" t="s">
        <v>30</v>
      </c>
      <c r="J32" s="7" t="s">
        <v>31</v>
      </c>
      <c r="K32" s="7" t="str">
        <f>_xlfn.CONCAT("")</f>
        <v/>
      </c>
      <c r="L32" s="7" t="str">
        <f>_xlfn.CONCAT("4 4.1 2a")</f>
        <v>4 4.1 2a</v>
      </c>
      <c r="M32" s="7" t="str">
        <f>_xlfn.CONCAT("BRTLCU84M09E388L")</f>
        <v>BRTLCU84M09E388L</v>
      </c>
      <c r="N32" s="7" t="s">
        <v>97</v>
      </c>
      <c r="O32" s="7" t="s">
        <v>98</v>
      </c>
      <c r="P32" s="8">
        <v>44455</v>
      </c>
      <c r="Q32" s="7" t="s">
        <v>32</v>
      </c>
      <c r="R32" s="7" t="s">
        <v>33</v>
      </c>
      <c r="S32" s="7" t="s">
        <v>34</v>
      </c>
      <c r="T32" s="7"/>
      <c r="U32" s="7" t="s">
        <v>35</v>
      </c>
      <c r="V32" s="7">
        <v>163.99</v>
      </c>
      <c r="W32" s="7">
        <v>70.709999999999994</v>
      </c>
      <c r="X32" s="7">
        <v>65.3</v>
      </c>
      <c r="Y32" s="7">
        <v>0</v>
      </c>
      <c r="Z32" s="7">
        <v>27.98</v>
      </c>
    </row>
    <row r="33" spans="1:26" x14ac:dyDescent="0.35">
      <c r="A33" s="7" t="s">
        <v>27</v>
      </c>
      <c r="B33" s="7" t="s">
        <v>28</v>
      </c>
      <c r="C33" s="7" t="s">
        <v>43</v>
      </c>
      <c r="D33" s="7" t="s">
        <v>75</v>
      </c>
      <c r="E33" s="7" t="s">
        <v>38</v>
      </c>
      <c r="F33" s="7" t="s">
        <v>99</v>
      </c>
      <c r="G33" s="7">
        <v>2017</v>
      </c>
      <c r="H33" s="7" t="str">
        <f>_xlfn.CONCAT("14270238596")</f>
        <v>14270238596</v>
      </c>
      <c r="I33" s="7" t="s">
        <v>30</v>
      </c>
      <c r="J33" s="7" t="s">
        <v>31</v>
      </c>
      <c r="K33" s="7" t="str">
        <f>_xlfn.CONCAT("")</f>
        <v/>
      </c>
      <c r="L33" s="7" t="str">
        <f>_xlfn.CONCAT("4 4.1 2a")</f>
        <v>4 4.1 2a</v>
      </c>
      <c r="M33" s="7" t="str">
        <f>_xlfn.CONCAT("CRVPRI46L64F797P")</f>
        <v>CRVPRI46L64F797P</v>
      </c>
      <c r="N33" s="7" t="s">
        <v>100</v>
      </c>
      <c r="O33" s="7" t="s">
        <v>98</v>
      </c>
      <c r="P33" s="8">
        <v>44455</v>
      </c>
      <c r="Q33" s="7" t="s">
        <v>32</v>
      </c>
      <c r="R33" s="7" t="s">
        <v>33</v>
      </c>
      <c r="S33" s="7" t="s">
        <v>34</v>
      </c>
      <c r="T33" s="7"/>
      <c r="U33" s="7" t="s">
        <v>35</v>
      </c>
      <c r="V33" s="9">
        <v>11083.61</v>
      </c>
      <c r="W33" s="9">
        <v>4779.25</v>
      </c>
      <c r="X33" s="9">
        <v>4413.49</v>
      </c>
      <c r="Y33" s="7">
        <v>0</v>
      </c>
      <c r="Z33" s="9">
        <v>1890.87</v>
      </c>
    </row>
    <row r="34" spans="1:26" x14ac:dyDescent="0.35">
      <c r="A34" s="7" t="s">
        <v>27</v>
      </c>
      <c r="B34" s="7" t="s">
        <v>28</v>
      </c>
      <c r="C34" s="7" t="s">
        <v>43</v>
      </c>
      <c r="D34" s="7" t="s">
        <v>75</v>
      </c>
      <c r="E34" s="7" t="s">
        <v>39</v>
      </c>
      <c r="F34" s="7" t="s">
        <v>96</v>
      </c>
      <c r="G34" s="7">
        <v>2017</v>
      </c>
      <c r="H34" s="7" t="str">
        <f>_xlfn.CONCAT("14270237887")</f>
        <v>14270237887</v>
      </c>
      <c r="I34" s="7" t="s">
        <v>30</v>
      </c>
      <c r="J34" s="7" t="s">
        <v>31</v>
      </c>
      <c r="K34" s="7" t="str">
        <f>_xlfn.CONCAT("")</f>
        <v/>
      </c>
      <c r="L34" s="7" t="str">
        <f>_xlfn.CONCAT("4 4.1 2a")</f>
        <v>4 4.1 2a</v>
      </c>
      <c r="M34" s="7" t="str">
        <f>_xlfn.CONCAT("DMNLLL64H58D007Q")</f>
        <v>DMNLLL64H58D007Q</v>
      </c>
      <c r="N34" s="7" t="s">
        <v>101</v>
      </c>
      <c r="O34" s="7" t="s">
        <v>98</v>
      </c>
      <c r="P34" s="8">
        <v>44455</v>
      </c>
      <c r="Q34" s="7" t="s">
        <v>32</v>
      </c>
      <c r="R34" s="7" t="s">
        <v>33</v>
      </c>
      <c r="S34" s="7" t="s">
        <v>34</v>
      </c>
      <c r="T34" s="7"/>
      <c r="U34" s="7" t="s">
        <v>35</v>
      </c>
      <c r="V34" s="9">
        <v>14473.2</v>
      </c>
      <c r="W34" s="9">
        <v>6240.84</v>
      </c>
      <c r="X34" s="9">
        <v>5763.23</v>
      </c>
      <c r="Y34" s="7">
        <v>0</v>
      </c>
      <c r="Z34" s="9">
        <v>2469.13</v>
      </c>
    </row>
    <row r="35" spans="1:26" x14ac:dyDescent="0.35">
      <c r="A35" s="7" t="s">
        <v>27</v>
      </c>
      <c r="B35" s="7" t="s">
        <v>28</v>
      </c>
      <c r="C35" s="7" t="s">
        <v>43</v>
      </c>
      <c r="D35" s="7" t="s">
        <v>58</v>
      </c>
      <c r="E35" s="7" t="s">
        <v>29</v>
      </c>
      <c r="F35" s="7" t="s">
        <v>29</v>
      </c>
      <c r="G35" s="7">
        <v>2017</v>
      </c>
      <c r="H35" s="7" t="str">
        <f>_xlfn.CONCAT("14270237895")</f>
        <v>14270237895</v>
      </c>
      <c r="I35" s="7" t="s">
        <v>30</v>
      </c>
      <c r="J35" s="7" t="s">
        <v>31</v>
      </c>
      <c r="K35" s="7" t="str">
        <f>_xlfn.CONCAT("")</f>
        <v/>
      </c>
      <c r="L35" s="7" t="str">
        <f>_xlfn.CONCAT("4 4.1 2a")</f>
        <v>4 4.1 2a</v>
      </c>
      <c r="M35" s="7" t="str">
        <f>_xlfn.CONCAT("01499300448")</f>
        <v>01499300448</v>
      </c>
      <c r="N35" s="7" t="s">
        <v>102</v>
      </c>
      <c r="O35" s="7" t="s">
        <v>98</v>
      </c>
      <c r="P35" s="8">
        <v>44455</v>
      </c>
      <c r="Q35" s="7" t="s">
        <v>32</v>
      </c>
      <c r="R35" s="7" t="s">
        <v>33</v>
      </c>
      <c r="S35" s="7" t="s">
        <v>34</v>
      </c>
      <c r="T35" s="7"/>
      <c r="U35" s="7" t="s">
        <v>35</v>
      </c>
      <c r="V35" s="9">
        <v>53700</v>
      </c>
      <c r="W35" s="9">
        <v>23155.439999999999</v>
      </c>
      <c r="X35" s="9">
        <v>21383.34</v>
      </c>
      <c r="Y35" s="7">
        <v>0</v>
      </c>
      <c r="Z35" s="9">
        <v>9161.2199999999993</v>
      </c>
    </row>
    <row r="36" spans="1:26" x14ac:dyDescent="0.35">
      <c r="A36" s="7" t="s">
        <v>27</v>
      </c>
      <c r="B36" s="7" t="s">
        <v>28</v>
      </c>
      <c r="C36" s="7" t="s">
        <v>43</v>
      </c>
      <c r="D36" s="7" t="s">
        <v>58</v>
      </c>
      <c r="E36" s="7" t="s">
        <v>38</v>
      </c>
      <c r="F36" s="7" t="s">
        <v>103</v>
      </c>
      <c r="G36" s="7">
        <v>2017</v>
      </c>
      <c r="H36" s="7" t="str">
        <f>_xlfn.CONCAT("14270238604")</f>
        <v>14270238604</v>
      </c>
      <c r="I36" s="7" t="s">
        <v>30</v>
      </c>
      <c r="J36" s="7" t="s">
        <v>31</v>
      </c>
      <c r="K36" s="7" t="str">
        <f>_xlfn.CONCAT("")</f>
        <v/>
      </c>
      <c r="L36" s="7" t="str">
        <f>_xlfn.CONCAT("4 4.1 2a")</f>
        <v>4 4.1 2a</v>
      </c>
      <c r="M36" s="7" t="str">
        <f>_xlfn.CONCAT("01127420444")</f>
        <v>01127420444</v>
      </c>
      <c r="N36" s="7" t="s">
        <v>104</v>
      </c>
      <c r="O36" s="7" t="s">
        <v>98</v>
      </c>
      <c r="P36" s="8">
        <v>44455</v>
      </c>
      <c r="Q36" s="7" t="s">
        <v>32</v>
      </c>
      <c r="R36" s="7" t="s">
        <v>33</v>
      </c>
      <c r="S36" s="7" t="s">
        <v>34</v>
      </c>
      <c r="T36" s="7"/>
      <c r="U36" s="7" t="s">
        <v>35</v>
      </c>
      <c r="V36" s="9">
        <v>650164.87</v>
      </c>
      <c r="W36" s="9">
        <v>280351.09000000003</v>
      </c>
      <c r="X36" s="9">
        <v>258895.65</v>
      </c>
      <c r="Y36" s="7">
        <v>0</v>
      </c>
      <c r="Z36" s="9">
        <v>110918.13</v>
      </c>
    </row>
    <row r="37" spans="1:26" x14ac:dyDescent="0.35">
      <c r="A37" s="7" t="s">
        <v>27</v>
      </c>
      <c r="B37" s="7" t="s">
        <v>28</v>
      </c>
      <c r="C37" s="7" t="s">
        <v>43</v>
      </c>
      <c r="D37" s="7" t="s">
        <v>58</v>
      </c>
      <c r="E37" s="7" t="s">
        <v>29</v>
      </c>
      <c r="F37" s="7" t="s">
        <v>29</v>
      </c>
      <c r="G37" s="7">
        <v>2017</v>
      </c>
      <c r="H37" s="7" t="str">
        <f>_xlfn.CONCAT("14270237952")</f>
        <v>14270237952</v>
      </c>
      <c r="I37" s="7" t="s">
        <v>30</v>
      </c>
      <c r="J37" s="7" t="s">
        <v>31</v>
      </c>
      <c r="K37" s="7" t="str">
        <f>_xlfn.CONCAT("")</f>
        <v/>
      </c>
      <c r="L37" s="7" t="str">
        <f>_xlfn.CONCAT("4 4.1 2a")</f>
        <v>4 4.1 2a</v>
      </c>
      <c r="M37" s="7" t="str">
        <f>_xlfn.CONCAT("02000850442")</f>
        <v>02000850442</v>
      </c>
      <c r="N37" s="7" t="s">
        <v>105</v>
      </c>
      <c r="O37" s="7" t="s">
        <v>98</v>
      </c>
      <c r="P37" s="8">
        <v>44455</v>
      </c>
      <c r="Q37" s="7" t="s">
        <v>32</v>
      </c>
      <c r="R37" s="7" t="s">
        <v>33</v>
      </c>
      <c r="S37" s="7" t="s">
        <v>34</v>
      </c>
      <c r="T37" s="7"/>
      <c r="U37" s="7" t="s">
        <v>35</v>
      </c>
      <c r="V37" s="9">
        <v>34413.67</v>
      </c>
      <c r="W37" s="9">
        <v>14839.17</v>
      </c>
      <c r="X37" s="9">
        <v>13703.52</v>
      </c>
      <c r="Y37" s="7">
        <v>0</v>
      </c>
      <c r="Z37" s="9">
        <v>5870.98</v>
      </c>
    </row>
    <row r="38" spans="1:26" ht="17.5" x14ac:dyDescent="0.35">
      <c r="A38" s="7" t="s">
        <v>27</v>
      </c>
      <c r="B38" s="7" t="s">
        <v>28</v>
      </c>
      <c r="C38" s="7" t="s">
        <v>43</v>
      </c>
      <c r="D38" s="7" t="s">
        <v>58</v>
      </c>
      <c r="E38" s="7" t="s">
        <v>29</v>
      </c>
      <c r="F38" s="7" t="s">
        <v>29</v>
      </c>
      <c r="G38" s="7">
        <v>2017</v>
      </c>
      <c r="H38" s="7" t="str">
        <f>_xlfn.CONCAT("04270233762")</f>
        <v>04270233762</v>
      </c>
      <c r="I38" s="7" t="s">
        <v>30</v>
      </c>
      <c r="J38" s="7" t="s">
        <v>31</v>
      </c>
      <c r="K38" s="7" t="str">
        <f>_xlfn.CONCAT("")</f>
        <v/>
      </c>
      <c r="L38" s="7" t="str">
        <f>_xlfn.CONCAT("4 4.1 2a")</f>
        <v>4 4.1 2a</v>
      </c>
      <c r="M38" s="7" t="str">
        <f>_xlfn.CONCAT("BRNMGD69H56G005S")</f>
        <v>BRNMGD69H56G005S</v>
      </c>
      <c r="N38" s="7" t="s">
        <v>106</v>
      </c>
      <c r="O38" s="7" t="s">
        <v>98</v>
      </c>
      <c r="P38" s="8">
        <v>44455</v>
      </c>
      <c r="Q38" s="7" t="s">
        <v>32</v>
      </c>
      <c r="R38" s="7" t="s">
        <v>33</v>
      </c>
      <c r="S38" s="7" t="s">
        <v>34</v>
      </c>
      <c r="T38" s="7"/>
      <c r="U38" s="7" t="s">
        <v>35</v>
      </c>
      <c r="V38" s="9">
        <v>26520</v>
      </c>
      <c r="W38" s="9">
        <v>11435.42</v>
      </c>
      <c r="X38" s="9">
        <v>10560.26</v>
      </c>
      <c r="Y38" s="7">
        <v>0</v>
      </c>
      <c r="Z38" s="9">
        <v>4524.32</v>
      </c>
    </row>
    <row r="39" spans="1:26" x14ac:dyDescent="0.35">
      <c r="A39" s="7" t="s">
        <v>27</v>
      </c>
      <c r="B39" s="7" t="s">
        <v>28</v>
      </c>
      <c r="C39" s="7" t="s">
        <v>43</v>
      </c>
      <c r="D39" s="7" t="s">
        <v>48</v>
      </c>
      <c r="E39" s="7" t="s">
        <v>29</v>
      </c>
      <c r="F39" s="7" t="s">
        <v>29</v>
      </c>
      <c r="G39" s="7">
        <v>2017</v>
      </c>
      <c r="H39" s="7" t="str">
        <f>_xlfn.CONCAT("14270241780")</f>
        <v>14270241780</v>
      </c>
      <c r="I39" s="7" t="s">
        <v>30</v>
      </c>
      <c r="J39" s="7" t="s">
        <v>31</v>
      </c>
      <c r="K39" s="7" t="str">
        <f>_xlfn.CONCAT("")</f>
        <v/>
      </c>
      <c r="L39" s="7" t="str">
        <f>_xlfn.CONCAT("4 4.1 2a")</f>
        <v>4 4.1 2a</v>
      </c>
      <c r="M39" s="7" t="str">
        <f>_xlfn.CONCAT("FRNMRA60T14A334Y")</f>
        <v>FRNMRA60T14A334Y</v>
      </c>
      <c r="N39" s="7" t="s">
        <v>107</v>
      </c>
      <c r="O39" s="7" t="s">
        <v>108</v>
      </c>
      <c r="P39" s="8">
        <v>44455</v>
      </c>
      <c r="Q39" s="7" t="s">
        <v>32</v>
      </c>
      <c r="R39" s="7" t="s">
        <v>33</v>
      </c>
      <c r="S39" s="7" t="s">
        <v>34</v>
      </c>
      <c r="T39" s="7"/>
      <c r="U39" s="7" t="s">
        <v>35</v>
      </c>
      <c r="V39" s="9">
        <v>6330</v>
      </c>
      <c r="W39" s="9">
        <v>2729.5</v>
      </c>
      <c r="X39" s="9">
        <v>2520.61</v>
      </c>
      <c r="Y39" s="7">
        <v>0</v>
      </c>
      <c r="Z39" s="9">
        <v>1079.8900000000001</v>
      </c>
    </row>
    <row r="40" spans="1:26" x14ac:dyDescent="0.35">
      <c r="A40" s="7" t="s">
        <v>27</v>
      </c>
      <c r="B40" s="7" t="s">
        <v>37</v>
      </c>
      <c r="C40" s="7" t="s">
        <v>43</v>
      </c>
      <c r="D40" s="7" t="s">
        <v>68</v>
      </c>
      <c r="E40" s="7" t="s">
        <v>40</v>
      </c>
      <c r="F40" s="7" t="s">
        <v>109</v>
      </c>
      <c r="G40" s="7">
        <v>2020</v>
      </c>
      <c r="H40" s="7" t="str">
        <f>_xlfn.CONCAT("04210358752")</f>
        <v>04210358752</v>
      </c>
      <c r="I40" s="7" t="s">
        <v>30</v>
      </c>
      <c r="J40" s="7" t="s">
        <v>31</v>
      </c>
      <c r="K40" s="7" t="str">
        <f>_xlfn.CONCAT("")</f>
        <v/>
      </c>
      <c r="L40" s="7" t="str">
        <f>_xlfn.CONCAT("13 13.1 4a")</f>
        <v>13 13.1 4a</v>
      </c>
      <c r="M40" s="7" t="str">
        <f>_xlfn.CONCAT("02600130419")</f>
        <v>02600130419</v>
      </c>
      <c r="N40" s="7" t="s">
        <v>110</v>
      </c>
      <c r="O40" s="7" t="s">
        <v>82</v>
      </c>
      <c r="P40" s="8">
        <v>44460</v>
      </c>
      <c r="Q40" s="7" t="s">
        <v>32</v>
      </c>
      <c r="R40" s="7" t="s">
        <v>33</v>
      </c>
      <c r="S40" s="7" t="s">
        <v>34</v>
      </c>
      <c r="T40" s="7"/>
      <c r="U40" s="7" t="s">
        <v>35</v>
      </c>
      <c r="V40" s="7">
        <v>178.46</v>
      </c>
      <c r="W40" s="7">
        <v>76.95</v>
      </c>
      <c r="X40" s="7">
        <v>71.06</v>
      </c>
      <c r="Y40" s="7">
        <v>0</v>
      </c>
      <c r="Z40" s="7">
        <v>30.45</v>
      </c>
    </row>
    <row r="41" spans="1:26" x14ac:dyDescent="0.35">
      <c r="A41" s="7" t="s">
        <v>27</v>
      </c>
      <c r="B41" s="7" t="s">
        <v>37</v>
      </c>
      <c r="C41" s="7" t="s">
        <v>43</v>
      </c>
      <c r="D41" s="7" t="s">
        <v>68</v>
      </c>
      <c r="E41" s="7" t="s">
        <v>38</v>
      </c>
      <c r="F41" s="7" t="s">
        <v>111</v>
      </c>
      <c r="G41" s="7">
        <v>2020</v>
      </c>
      <c r="H41" s="7" t="str">
        <f>_xlfn.CONCAT("04210120541")</f>
        <v>04210120541</v>
      </c>
      <c r="I41" s="7" t="s">
        <v>30</v>
      </c>
      <c r="J41" s="7" t="s">
        <v>31</v>
      </c>
      <c r="K41" s="7" t="str">
        <f>_xlfn.CONCAT("")</f>
        <v/>
      </c>
      <c r="L41" s="7" t="str">
        <f>_xlfn.CONCAT("13 13.1 4a")</f>
        <v>13 13.1 4a</v>
      </c>
      <c r="M41" s="7" t="str">
        <f>_xlfn.CONCAT("CRPPTR46E29G453P")</f>
        <v>CRPPTR46E29G453P</v>
      </c>
      <c r="N41" s="7" t="s">
        <v>112</v>
      </c>
      <c r="O41" s="7" t="s">
        <v>82</v>
      </c>
      <c r="P41" s="8">
        <v>44460</v>
      </c>
      <c r="Q41" s="7" t="s">
        <v>32</v>
      </c>
      <c r="R41" s="7" t="s">
        <v>33</v>
      </c>
      <c r="S41" s="7" t="s">
        <v>34</v>
      </c>
      <c r="T41" s="7"/>
      <c r="U41" s="7" t="s">
        <v>35</v>
      </c>
      <c r="V41" s="7">
        <v>659.28</v>
      </c>
      <c r="W41" s="7">
        <v>284.27999999999997</v>
      </c>
      <c r="X41" s="7">
        <v>262.52999999999997</v>
      </c>
      <c r="Y41" s="7">
        <v>0</v>
      </c>
      <c r="Z41" s="7">
        <v>112.47</v>
      </c>
    </row>
    <row r="42" spans="1:26" x14ac:dyDescent="0.35">
      <c r="A42" s="7" t="s">
        <v>27</v>
      </c>
      <c r="B42" s="7" t="s">
        <v>37</v>
      </c>
      <c r="C42" s="7" t="s">
        <v>43</v>
      </c>
      <c r="D42" s="7" t="s">
        <v>48</v>
      </c>
      <c r="E42" s="7" t="s">
        <v>38</v>
      </c>
      <c r="F42" s="7" t="s">
        <v>49</v>
      </c>
      <c r="G42" s="7">
        <v>2020</v>
      </c>
      <c r="H42" s="7" t="str">
        <f>_xlfn.CONCAT("04210021657")</f>
        <v>04210021657</v>
      </c>
      <c r="I42" s="7" t="s">
        <v>30</v>
      </c>
      <c r="J42" s="7" t="s">
        <v>31</v>
      </c>
      <c r="K42" s="7" t="str">
        <f>_xlfn.CONCAT("")</f>
        <v/>
      </c>
      <c r="L42" s="7" t="str">
        <f>_xlfn.CONCAT("13 13.1 4a")</f>
        <v>13 13.1 4a</v>
      </c>
      <c r="M42" s="7" t="str">
        <f>_xlfn.CONCAT("NGLSFN67A15B474H")</f>
        <v>NGLSFN67A15B474H</v>
      </c>
      <c r="N42" s="7" t="s">
        <v>113</v>
      </c>
      <c r="O42" s="7" t="s">
        <v>82</v>
      </c>
      <c r="P42" s="8">
        <v>44460</v>
      </c>
      <c r="Q42" s="7" t="s">
        <v>32</v>
      </c>
      <c r="R42" s="7" t="s">
        <v>33</v>
      </c>
      <c r="S42" s="7" t="s">
        <v>34</v>
      </c>
      <c r="T42" s="7"/>
      <c r="U42" s="7" t="s">
        <v>35</v>
      </c>
      <c r="V42" s="9">
        <v>2117.41</v>
      </c>
      <c r="W42" s="7">
        <v>913.03</v>
      </c>
      <c r="X42" s="7">
        <v>843.15</v>
      </c>
      <c r="Y42" s="7">
        <v>0</v>
      </c>
      <c r="Z42" s="7">
        <v>361.23</v>
      </c>
    </row>
    <row r="43" spans="1:26" x14ac:dyDescent="0.35">
      <c r="A43" s="7" t="s">
        <v>27</v>
      </c>
      <c r="B43" s="7" t="s">
        <v>37</v>
      </c>
      <c r="C43" s="7" t="s">
        <v>43</v>
      </c>
      <c r="D43" s="7" t="s">
        <v>68</v>
      </c>
      <c r="E43" s="7" t="s">
        <v>39</v>
      </c>
      <c r="F43" s="7" t="s">
        <v>114</v>
      </c>
      <c r="G43" s="7">
        <v>2020</v>
      </c>
      <c r="H43" s="7" t="str">
        <f>_xlfn.CONCAT("04210127876")</f>
        <v>04210127876</v>
      </c>
      <c r="I43" s="7" t="s">
        <v>30</v>
      </c>
      <c r="J43" s="7" t="s">
        <v>31</v>
      </c>
      <c r="K43" s="7" t="str">
        <f>_xlfn.CONCAT("")</f>
        <v/>
      </c>
      <c r="L43" s="7" t="str">
        <f>_xlfn.CONCAT("13 13.1 4a")</f>
        <v>13 13.1 4a</v>
      </c>
      <c r="M43" s="7" t="str">
        <f>_xlfn.CONCAT("GSPVNI76B27D007S")</f>
        <v>GSPVNI76B27D007S</v>
      </c>
      <c r="N43" s="7" t="s">
        <v>115</v>
      </c>
      <c r="O43" s="7" t="s">
        <v>82</v>
      </c>
      <c r="P43" s="8">
        <v>44460</v>
      </c>
      <c r="Q43" s="7" t="s">
        <v>32</v>
      </c>
      <c r="R43" s="7" t="s">
        <v>33</v>
      </c>
      <c r="S43" s="7" t="s">
        <v>34</v>
      </c>
      <c r="T43" s="7"/>
      <c r="U43" s="7" t="s">
        <v>35</v>
      </c>
      <c r="V43" s="7">
        <v>128.24</v>
      </c>
      <c r="W43" s="7">
        <v>55.3</v>
      </c>
      <c r="X43" s="7">
        <v>51.07</v>
      </c>
      <c r="Y43" s="7">
        <v>0</v>
      </c>
      <c r="Z43" s="7">
        <v>21.87</v>
      </c>
    </row>
    <row r="44" spans="1:26" x14ac:dyDescent="0.35">
      <c r="A44" s="7" t="s">
        <v>27</v>
      </c>
      <c r="B44" s="7" t="s">
        <v>37</v>
      </c>
      <c r="C44" s="7" t="s">
        <v>43</v>
      </c>
      <c r="D44" s="7" t="s">
        <v>68</v>
      </c>
      <c r="E44" s="7" t="s">
        <v>39</v>
      </c>
      <c r="F44" s="7" t="s">
        <v>114</v>
      </c>
      <c r="G44" s="7">
        <v>2020</v>
      </c>
      <c r="H44" s="7" t="str">
        <f>_xlfn.CONCAT("04210310597")</f>
        <v>04210310597</v>
      </c>
      <c r="I44" s="7" t="s">
        <v>30</v>
      </c>
      <c r="J44" s="7" t="s">
        <v>31</v>
      </c>
      <c r="K44" s="7" t="str">
        <f>_xlfn.CONCAT("")</f>
        <v/>
      </c>
      <c r="L44" s="7" t="str">
        <f>_xlfn.CONCAT("13 13.1 4a")</f>
        <v>13 13.1 4a</v>
      </c>
      <c r="M44" s="7" t="str">
        <f>_xlfn.CONCAT("02596960415")</f>
        <v>02596960415</v>
      </c>
      <c r="N44" s="7" t="s">
        <v>116</v>
      </c>
      <c r="O44" s="7" t="s">
        <v>82</v>
      </c>
      <c r="P44" s="8">
        <v>44460</v>
      </c>
      <c r="Q44" s="7" t="s">
        <v>32</v>
      </c>
      <c r="R44" s="7" t="s">
        <v>33</v>
      </c>
      <c r="S44" s="7" t="s">
        <v>34</v>
      </c>
      <c r="T44" s="7"/>
      <c r="U44" s="7" t="s">
        <v>35</v>
      </c>
      <c r="V44" s="9">
        <v>5651.7</v>
      </c>
      <c r="W44" s="9">
        <v>2437.0100000000002</v>
      </c>
      <c r="X44" s="9">
        <v>2250.5100000000002</v>
      </c>
      <c r="Y44" s="7">
        <v>0</v>
      </c>
      <c r="Z44" s="7">
        <v>964.18</v>
      </c>
    </row>
    <row r="45" spans="1:26" x14ac:dyDescent="0.35">
      <c r="A45" s="7" t="s">
        <v>27</v>
      </c>
      <c r="B45" s="7" t="s">
        <v>37</v>
      </c>
      <c r="C45" s="7" t="s">
        <v>43</v>
      </c>
      <c r="D45" s="7" t="s">
        <v>68</v>
      </c>
      <c r="E45" s="7" t="s">
        <v>39</v>
      </c>
      <c r="F45" s="7" t="s">
        <v>117</v>
      </c>
      <c r="G45" s="7">
        <v>2020</v>
      </c>
      <c r="H45" s="7" t="str">
        <f>_xlfn.CONCAT("04210614451")</f>
        <v>04210614451</v>
      </c>
      <c r="I45" s="7" t="s">
        <v>30</v>
      </c>
      <c r="J45" s="7" t="s">
        <v>31</v>
      </c>
      <c r="K45" s="7" t="str">
        <f>_xlfn.CONCAT("")</f>
        <v/>
      </c>
      <c r="L45" s="7" t="str">
        <f>_xlfn.CONCAT("13 13.1 4a")</f>
        <v>13 13.1 4a</v>
      </c>
      <c r="M45" s="7" t="str">
        <f>_xlfn.CONCAT("GTRCRS78A24D786U")</f>
        <v>GTRCRS78A24D786U</v>
      </c>
      <c r="N45" s="7" t="s">
        <v>118</v>
      </c>
      <c r="O45" s="7" t="s">
        <v>82</v>
      </c>
      <c r="P45" s="8">
        <v>44460</v>
      </c>
      <c r="Q45" s="7" t="s">
        <v>32</v>
      </c>
      <c r="R45" s="7" t="s">
        <v>33</v>
      </c>
      <c r="S45" s="7" t="s">
        <v>34</v>
      </c>
      <c r="T45" s="7"/>
      <c r="U45" s="7" t="s">
        <v>35</v>
      </c>
      <c r="V45" s="9">
        <v>3614.4</v>
      </c>
      <c r="W45" s="9">
        <v>1558.53</v>
      </c>
      <c r="X45" s="9">
        <v>1439.25</v>
      </c>
      <c r="Y45" s="7">
        <v>0</v>
      </c>
      <c r="Z45" s="7">
        <v>616.62</v>
      </c>
    </row>
    <row r="46" spans="1:26" x14ac:dyDescent="0.35">
      <c r="A46" s="7" t="s">
        <v>27</v>
      </c>
      <c r="B46" s="7" t="s">
        <v>37</v>
      </c>
      <c r="C46" s="7" t="s">
        <v>43</v>
      </c>
      <c r="D46" s="7" t="s">
        <v>48</v>
      </c>
      <c r="E46" s="7" t="s">
        <v>38</v>
      </c>
      <c r="F46" s="7" t="s">
        <v>49</v>
      </c>
      <c r="G46" s="7">
        <v>2020</v>
      </c>
      <c r="H46" s="7" t="str">
        <f>_xlfn.CONCAT("04210059533")</f>
        <v>04210059533</v>
      </c>
      <c r="I46" s="7" t="s">
        <v>30</v>
      </c>
      <c r="J46" s="7" t="s">
        <v>31</v>
      </c>
      <c r="K46" s="7" t="str">
        <f>_xlfn.CONCAT("")</f>
        <v/>
      </c>
      <c r="L46" s="7" t="str">
        <f>_xlfn.CONCAT("13 13.1 4a")</f>
        <v>13 13.1 4a</v>
      </c>
      <c r="M46" s="7" t="str">
        <f>_xlfn.CONCAT("MSSRNN58E47H267C")</f>
        <v>MSSRNN58E47H267C</v>
      </c>
      <c r="N46" s="7" t="s">
        <v>119</v>
      </c>
      <c r="O46" s="7" t="s">
        <v>82</v>
      </c>
      <c r="P46" s="8">
        <v>44460</v>
      </c>
      <c r="Q46" s="7" t="s">
        <v>32</v>
      </c>
      <c r="R46" s="7" t="s">
        <v>33</v>
      </c>
      <c r="S46" s="7" t="s">
        <v>34</v>
      </c>
      <c r="T46" s="7"/>
      <c r="U46" s="7" t="s">
        <v>35</v>
      </c>
      <c r="V46" s="9">
        <v>1122.96</v>
      </c>
      <c r="W46" s="7">
        <v>484.22</v>
      </c>
      <c r="X46" s="7">
        <v>447.16</v>
      </c>
      <c r="Y46" s="7">
        <v>0</v>
      </c>
      <c r="Z46" s="7">
        <v>191.58</v>
      </c>
    </row>
    <row r="47" spans="1:26" x14ac:dyDescent="0.35">
      <c r="A47" s="7" t="s">
        <v>27</v>
      </c>
      <c r="B47" s="7" t="s">
        <v>37</v>
      </c>
      <c r="C47" s="7" t="s">
        <v>43</v>
      </c>
      <c r="D47" s="7" t="s">
        <v>48</v>
      </c>
      <c r="E47" s="7" t="s">
        <v>38</v>
      </c>
      <c r="F47" s="7" t="s">
        <v>49</v>
      </c>
      <c r="G47" s="7">
        <v>2020</v>
      </c>
      <c r="H47" s="7" t="str">
        <f>_xlfn.CONCAT("04210352136")</f>
        <v>04210352136</v>
      </c>
      <c r="I47" s="7" t="s">
        <v>30</v>
      </c>
      <c r="J47" s="7" t="s">
        <v>31</v>
      </c>
      <c r="K47" s="7" t="str">
        <f>_xlfn.CONCAT("")</f>
        <v/>
      </c>
      <c r="L47" s="7" t="str">
        <f>_xlfn.CONCAT("13 13.1 4a")</f>
        <v>13 13.1 4a</v>
      </c>
      <c r="M47" s="7" t="str">
        <f>_xlfn.CONCAT("01046830434")</f>
        <v>01046830434</v>
      </c>
      <c r="N47" s="7" t="s">
        <v>120</v>
      </c>
      <c r="O47" s="7" t="s">
        <v>82</v>
      </c>
      <c r="P47" s="8">
        <v>44460</v>
      </c>
      <c r="Q47" s="7" t="s">
        <v>32</v>
      </c>
      <c r="R47" s="7" t="s">
        <v>33</v>
      </c>
      <c r="S47" s="7" t="s">
        <v>34</v>
      </c>
      <c r="T47" s="7"/>
      <c r="U47" s="7" t="s">
        <v>35</v>
      </c>
      <c r="V47" s="9">
        <v>5857.8</v>
      </c>
      <c r="W47" s="9">
        <v>2525.88</v>
      </c>
      <c r="X47" s="9">
        <v>2332.58</v>
      </c>
      <c r="Y47" s="7">
        <v>0</v>
      </c>
      <c r="Z47" s="7">
        <v>999.34</v>
      </c>
    </row>
    <row r="48" spans="1:26" x14ac:dyDescent="0.35">
      <c r="A48" s="7" t="s">
        <v>27</v>
      </c>
      <c r="B48" s="7" t="s">
        <v>28</v>
      </c>
      <c r="C48" s="7" t="s">
        <v>43</v>
      </c>
      <c r="D48" s="7" t="s">
        <v>48</v>
      </c>
      <c r="E48" s="7" t="s">
        <v>38</v>
      </c>
      <c r="F48" s="7" t="s">
        <v>49</v>
      </c>
      <c r="G48" s="7">
        <v>2017</v>
      </c>
      <c r="H48" s="7" t="str">
        <f>_xlfn.CONCAT("14270242689")</f>
        <v>14270242689</v>
      </c>
      <c r="I48" s="7" t="s">
        <v>30</v>
      </c>
      <c r="J48" s="7" t="s">
        <v>31</v>
      </c>
      <c r="K48" s="7" t="str">
        <f>_xlfn.CONCAT("")</f>
        <v/>
      </c>
      <c r="L48" s="7" t="str">
        <f>_xlfn.CONCAT("4 4.4 4c")</f>
        <v>4 4.4 4c</v>
      </c>
      <c r="M48" s="7" t="str">
        <f>_xlfn.CONCAT("MCALSN96H01B474X")</f>
        <v>MCALSN96H01B474X</v>
      </c>
      <c r="N48" s="7" t="s">
        <v>121</v>
      </c>
      <c r="O48" s="7" t="s">
        <v>122</v>
      </c>
      <c r="P48" s="8">
        <v>44455</v>
      </c>
      <c r="Q48" s="7" t="s">
        <v>32</v>
      </c>
      <c r="R48" s="7" t="s">
        <v>33</v>
      </c>
      <c r="S48" s="7" t="s">
        <v>34</v>
      </c>
      <c r="T48" s="7"/>
      <c r="U48" s="7" t="s">
        <v>35</v>
      </c>
      <c r="V48" s="9">
        <v>10800</v>
      </c>
      <c r="W48" s="9">
        <v>4656.96</v>
      </c>
      <c r="X48" s="9">
        <v>4300.5600000000004</v>
      </c>
      <c r="Y48" s="7">
        <v>0</v>
      </c>
      <c r="Z48" s="9">
        <v>1842.48</v>
      </c>
    </row>
    <row r="49" spans="1:26" ht="17.5" x14ac:dyDescent="0.35">
      <c r="A49" s="7" t="s">
        <v>27</v>
      </c>
      <c r="B49" s="7" t="s">
        <v>28</v>
      </c>
      <c r="C49" s="7" t="s">
        <v>43</v>
      </c>
      <c r="D49" s="7" t="s">
        <v>48</v>
      </c>
      <c r="E49" s="7" t="s">
        <v>29</v>
      </c>
      <c r="F49" s="7" t="s">
        <v>29</v>
      </c>
      <c r="G49" s="7">
        <v>2017</v>
      </c>
      <c r="H49" s="7" t="str">
        <f>_xlfn.CONCAT("14270242663")</f>
        <v>14270242663</v>
      </c>
      <c r="I49" s="7" t="s">
        <v>30</v>
      </c>
      <c r="J49" s="7" t="s">
        <v>31</v>
      </c>
      <c r="K49" s="7" t="str">
        <f>_xlfn.CONCAT("")</f>
        <v/>
      </c>
      <c r="L49" s="7" t="str">
        <f>_xlfn.CONCAT("4 4.4 4c")</f>
        <v>4 4.4 4c</v>
      </c>
      <c r="M49" s="7" t="str">
        <f>_xlfn.CONCAT("00900560434")</f>
        <v>00900560434</v>
      </c>
      <c r="N49" s="7" t="s">
        <v>123</v>
      </c>
      <c r="O49" s="7" t="s">
        <v>122</v>
      </c>
      <c r="P49" s="8">
        <v>44455</v>
      </c>
      <c r="Q49" s="7" t="s">
        <v>32</v>
      </c>
      <c r="R49" s="7" t="s">
        <v>33</v>
      </c>
      <c r="S49" s="7" t="s">
        <v>34</v>
      </c>
      <c r="T49" s="7"/>
      <c r="U49" s="7" t="s">
        <v>35</v>
      </c>
      <c r="V49" s="9">
        <v>18900</v>
      </c>
      <c r="W49" s="9">
        <v>8149.68</v>
      </c>
      <c r="X49" s="9">
        <v>7525.98</v>
      </c>
      <c r="Y49" s="7">
        <v>0</v>
      </c>
      <c r="Z49" s="9">
        <v>3224.34</v>
      </c>
    </row>
    <row r="50" spans="1:26" x14ac:dyDescent="0.35">
      <c r="A50" s="7" t="s">
        <v>27</v>
      </c>
      <c r="B50" s="7" t="s">
        <v>28</v>
      </c>
      <c r="C50" s="7" t="s">
        <v>43</v>
      </c>
      <c r="D50" s="7" t="s">
        <v>48</v>
      </c>
      <c r="E50" s="7" t="s">
        <v>29</v>
      </c>
      <c r="F50" s="7" t="s">
        <v>29</v>
      </c>
      <c r="G50" s="7">
        <v>2017</v>
      </c>
      <c r="H50" s="7" t="str">
        <f>_xlfn.CONCAT("14270242655")</f>
        <v>14270242655</v>
      </c>
      <c r="I50" s="7" t="s">
        <v>30</v>
      </c>
      <c r="J50" s="7" t="s">
        <v>31</v>
      </c>
      <c r="K50" s="7" t="str">
        <f>_xlfn.CONCAT("")</f>
        <v/>
      </c>
      <c r="L50" s="7" t="str">
        <f>_xlfn.CONCAT("4 4.4 4c")</f>
        <v>4 4.4 4c</v>
      </c>
      <c r="M50" s="7" t="str">
        <f>_xlfn.CONCAT("TRNFMS58A31M078A")</f>
        <v>TRNFMS58A31M078A</v>
      </c>
      <c r="N50" s="7" t="s">
        <v>124</v>
      </c>
      <c r="O50" s="7" t="s">
        <v>122</v>
      </c>
      <c r="P50" s="8">
        <v>44455</v>
      </c>
      <c r="Q50" s="7" t="s">
        <v>32</v>
      </c>
      <c r="R50" s="7" t="s">
        <v>33</v>
      </c>
      <c r="S50" s="7" t="s">
        <v>34</v>
      </c>
      <c r="T50" s="7"/>
      <c r="U50" s="7" t="s">
        <v>35</v>
      </c>
      <c r="V50" s="9">
        <v>2160</v>
      </c>
      <c r="W50" s="7">
        <v>931.39</v>
      </c>
      <c r="X50" s="7">
        <v>860.11</v>
      </c>
      <c r="Y50" s="7">
        <v>0</v>
      </c>
      <c r="Z50" s="7">
        <v>368.5</v>
      </c>
    </row>
    <row r="51" spans="1:26" x14ac:dyDescent="0.35">
      <c r="A51" s="7" t="s">
        <v>27</v>
      </c>
      <c r="B51" s="7" t="s">
        <v>28</v>
      </c>
      <c r="C51" s="7" t="s">
        <v>43</v>
      </c>
      <c r="D51" s="7" t="s">
        <v>48</v>
      </c>
      <c r="E51" s="7" t="s">
        <v>29</v>
      </c>
      <c r="F51" s="7" t="s">
        <v>29</v>
      </c>
      <c r="G51" s="7">
        <v>2017</v>
      </c>
      <c r="H51" s="7" t="str">
        <f>_xlfn.CONCAT("14270242671")</f>
        <v>14270242671</v>
      </c>
      <c r="I51" s="7" t="s">
        <v>30</v>
      </c>
      <c r="J51" s="7" t="s">
        <v>31</v>
      </c>
      <c r="K51" s="7" t="str">
        <f>_xlfn.CONCAT("")</f>
        <v/>
      </c>
      <c r="L51" s="7" t="str">
        <f>_xlfn.CONCAT("4 4.4 4c")</f>
        <v>4 4.4 4c</v>
      </c>
      <c r="M51" s="7" t="str">
        <f>_xlfn.CONCAT("TRNMRA91D04B474F")</f>
        <v>TRNMRA91D04B474F</v>
      </c>
      <c r="N51" s="7" t="s">
        <v>125</v>
      </c>
      <c r="O51" s="7" t="s">
        <v>122</v>
      </c>
      <c r="P51" s="8">
        <v>44455</v>
      </c>
      <c r="Q51" s="7" t="s">
        <v>32</v>
      </c>
      <c r="R51" s="7" t="s">
        <v>33</v>
      </c>
      <c r="S51" s="7" t="s">
        <v>34</v>
      </c>
      <c r="T51" s="7"/>
      <c r="U51" s="7" t="s">
        <v>35</v>
      </c>
      <c r="V51" s="9">
        <v>4455</v>
      </c>
      <c r="W51" s="9">
        <v>1921</v>
      </c>
      <c r="X51" s="9">
        <v>1773.98</v>
      </c>
      <c r="Y51" s="7">
        <v>0</v>
      </c>
      <c r="Z51" s="7">
        <v>760.02</v>
      </c>
    </row>
    <row r="52" spans="1:26" x14ac:dyDescent="0.35">
      <c r="A52" s="7" t="s">
        <v>27</v>
      </c>
      <c r="B52" s="7" t="s">
        <v>28</v>
      </c>
      <c r="C52" s="7" t="s">
        <v>43</v>
      </c>
      <c r="D52" s="7" t="s">
        <v>43</v>
      </c>
      <c r="E52" s="7" t="s">
        <v>29</v>
      </c>
      <c r="F52" s="7" t="s">
        <v>29</v>
      </c>
      <c r="G52" s="7">
        <v>2017</v>
      </c>
      <c r="H52" s="7" t="str">
        <f>_xlfn.CONCAT("14270240386")</f>
        <v>14270240386</v>
      </c>
      <c r="I52" s="7" t="s">
        <v>30</v>
      </c>
      <c r="J52" s="7" t="s">
        <v>31</v>
      </c>
      <c r="K52" s="7" t="str">
        <f>_xlfn.CONCAT("")</f>
        <v/>
      </c>
      <c r="L52" s="7" t="str">
        <f>_xlfn.CONCAT("19 19.2 6b")</f>
        <v>19 19.2 6b</v>
      </c>
      <c r="M52" s="7" t="str">
        <f>_xlfn.CONCAT("00152230413")</f>
        <v>00152230413</v>
      </c>
      <c r="N52" s="7" t="s">
        <v>126</v>
      </c>
      <c r="O52" s="7" t="s">
        <v>127</v>
      </c>
      <c r="P52" s="8">
        <v>44455</v>
      </c>
      <c r="Q52" s="7" t="s">
        <v>32</v>
      </c>
      <c r="R52" s="7" t="s">
        <v>36</v>
      </c>
      <c r="S52" s="7" t="s">
        <v>34</v>
      </c>
      <c r="T52" s="7"/>
      <c r="U52" s="7" t="s">
        <v>35</v>
      </c>
      <c r="V52" s="9">
        <v>16613.14</v>
      </c>
      <c r="W52" s="9">
        <v>7163.59</v>
      </c>
      <c r="X52" s="9">
        <v>6615.35</v>
      </c>
      <c r="Y52" s="7">
        <v>0</v>
      </c>
      <c r="Z52" s="9">
        <v>2834.2</v>
      </c>
    </row>
    <row r="53" spans="1:26" x14ac:dyDescent="0.35">
      <c r="A53" s="7" t="s">
        <v>27</v>
      </c>
      <c r="B53" s="7" t="s">
        <v>28</v>
      </c>
      <c r="C53" s="7" t="s">
        <v>43</v>
      </c>
      <c r="D53" s="7" t="s">
        <v>58</v>
      </c>
      <c r="E53" s="7" t="s">
        <v>29</v>
      </c>
      <c r="F53" s="7" t="s">
        <v>29</v>
      </c>
      <c r="G53" s="7">
        <v>2017</v>
      </c>
      <c r="H53" s="7" t="str">
        <f>_xlfn.CONCAT("14270241806")</f>
        <v>14270241806</v>
      </c>
      <c r="I53" s="7" t="s">
        <v>30</v>
      </c>
      <c r="J53" s="7" t="s">
        <v>31</v>
      </c>
      <c r="K53" s="7" t="str">
        <f>_xlfn.CONCAT("")</f>
        <v/>
      </c>
      <c r="L53" s="7" t="str">
        <f>_xlfn.CONCAT("4 4.1 2a")</f>
        <v>4 4.1 2a</v>
      </c>
      <c r="M53" s="7" t="str">
        <f>_xlfn.CONCAT("01927130433")</f>
        <v>01927130433</v>
      </c>
      <c r="N53" s="7" t="s">
        <v>128</v>
      </c>
      <c r="O53" s="7" t="s">
        <v>108</v>
      </c>
      <c r="P53" s="8">
        <v>44455</v>
      </c>
      <c r="Q53" s="7" t="s">
        <v>32</v>
      </c>
      <c r="R53" s="7" t="s">
        <v>33</v>
      </c>
      <c r="S53" s="7" t="s">
        <v>34</v>
      </c>
      <c r="T53" s="7"/>
      <c r="U53" s="7" t="s">
        <v>35</v>
      </c>
      <c r="V53" s="9">
        <v>189046.51</v>
      </c>
      <c r="W53" s="9">
        <v>81516.86</v>
      </c>
      <c r="X53" s="9">
        <v>75278.320000000007</v>
      </c>
      <c r="Y53" s="7">
        <v>0</v>
      </c>
      <c r="Z53" s="9">
        <v>32251.33</v>
      </c>
    </row>
    <row r="54" spans="1:26" x14ac:dyDescent="0.35">
      <c r="A54" s="7" t="s">
        <v>27</v>
      </c>
      <c r="B54" s="7" t="s">
        <v>28</v>
      </c>
      <c r="C54" s="7" t="s">
        <v>43</v>
      </c>
      <c r="D54" s="7" t="s">
        <v>48</v>
      </c>
      <c r="E54" s="7" t="s">
        <v>40</v>
      </c>
      <c r="F54" s="7" t="s">
        <v>129</v>
      </c>
      <c r="G54" s="7">
        <v>2017</v>
      </c>
      <c r="H54" s="7" t="str">
        <f>_xlfn.CONCAT("14270242697")</f>
        <v>14270242697</v>
      </c>
      <c r="I54" s="7" t="s">
        <v>30</v>
      </c>
      <c r="J54" s="7" t="s">
        <v>31</v>
      </c>
      <c r="K54" s="7" t="str">
        <f>_xlfn.CONCAT("")</f>
        <v/>
      </c>
      <c r="L54" s="7" t="str">
        <f>_xlfn.CONCAT("4 4.4 4c")</f>
        <v>4 4.4 4c</v>
      </c>
      <c r="M54" s="7" t="str">
        <f>_xlfn.CONCAT("01976420438")</f>
        <v>01976420438</v>
      </c>
      <c r="N54" s="7" t="s">
        <v>130</v>
      </c>
      <c r="O54" s="7" t="s">
        <v>122</v>
      </c>
      <c r="P54" s="8">
        <v>44455</v>
      </c>
      <c r="Q54" s="7" t="s">
        <v>32</v>
      </c>
      <c r="R54" s="7" t="s">
        <v>33</v>
      </c>
      <c r="S54" s="7" t="s">
        <v>34</v>
      </c>
      <c r="T54" s="7"/>
      <c r="U54" s="7" t="s">
        <v>35</v>
      </c>
      <c r="V54" s="9">
        <v>6285.6</v>
      </c>
      <c r="W54" s="9">
        <v>2710.35</v>
      </c>
      <c r="X54" s="9">
        <v>2502.9299999999998</v>
      </c>
      <c r="Y54" s="7">
        <v>0</v>
      </c>
      <c r="Z54" s="9">
        <v>1072.32</v>
      </c>
    </row>
    <row r="55" spans="1:26" x14ac:dyDescent="0.35">
      <c r="A55" s="7" t="s">
        <v>27</v>
      </c>
      <c r="B55" s="7" t="s">
        <v>28</v>
      </c>
      <c r="C55" s="7" t="s">
        <v>43</v>
      </c>
      <c r="D55" s="7" t="s">
        <v>75</v>
      </c>
      <c r="E55" s="7" t="s">
        <v>29</v>
      </c>
      <c r="F55" s="7" t="s">
        <v>29</v>
      </c>
      <c r="G55" s="7">
        <v>2017</v>
      </c>
      <c r="H55" s="7" t="str">
        <f>_xlfn.CONCAT("14270241798")</f>
        <v>14270241798</v>
      </c>
      <c r="I55" s="7" t="s">
        <v>30</v>
      </c>
      <c r="J55" s="7" t="s">
        <v>31</v>
      </c>
      <c r="K55" s="7" t="str">
        <f>_xlfn.CONCAT("")</f>
        <v/>
      </c>
      <c r="L55" s="7" t="str">
        <f>_xlfn.CONCAT("4 4.1 2a")</f>
        <v>4 4.1 2a</v>
      </c>
      <c r="M55" s="7" t="str">
        <f>_xlfn.CONCAT("NCLRRT79D29I461T")</f>
        <v>NCLRRT79D29I461T</v>
      </c>
      <c r="N55" s="7" t="s">
        <v>131</v>
      </c>
      <c r="O55" s="7" t="s">
        <v>108</v>
      </c>
      <c r="P55" s="8">
        <v>44455</v>
      </c>
      <c r="Q55" s="7" t="s">
        <v>32</v>
      </c>
      <c r="R55" s="7" t="s">
        <v>33</v>
      </c>
      <c r="S55" s="7" t="s">
        <v>34</v>
      </c>
      <c r="T55" s="7"/>
      <c r="U55" s="7" t="s">
        <v>35</v>
      </c>
      <c r="V55" s="9">
        <v>57956.54</v>
      </c>
      <c r="W55" s="9">
        <v>24990.86</v>
      </c>
      <c r="X55" s="9">
        <v>23078.29</v>
      </c>
      <c r="Y55" s="7">
        <v>0</v>
      </c>
      <c r="Z55" s="9">
        <v>9887.39</v>
      </c>
    </row>
    <row r="56" spans="1:26" x14ac:dyDescent="0.35">
      <c r="A56" s="7" t="s">
        <v>27</v>
      </c>
      <c r="B56" s="7" t="s">
        <v>28</v>
      </c>
      <c r="C56" s="7" t="s">
        <v>43</v>
      </c>
      <c r="D56" s="7" t="s">
        <v>48</v>
      </c>
      <c r="E56" s="7" t="s">
        <v>38</v>
      </c>
      <c r="F56" s="7" t="s">
        <v>49</v>
      </c>
      <c r="G56" s="7">
        <v>2017</v>
      </c>
      <c r="H56" s="7" t="str">
        <f>_xlfn.CONCAT("14270247746")</f>
        <v>14270247746</v>
      </c>
      <c r="I56" s="7" t="s">
        <v>30</v>
      </c>
      <c r="J56" s="7" t="s">
        <v>31</v>
      </c>
      <c r="K56" s="7" t="str">
        <f>_xlfn.CONCAT("")</f>
        <v/>
      </c>
      <c r="L56" s="7" t="str">
        <f>_xlfn.CONCAT("4 4.1 2a")</f>
        <v>4 4.1 2a</v>
      </c>
      <c r="M56" s="7" t="str">
        <f>_xlfn.CONCAT("SLVMNL92S18I156D")</f>
        <v>SLVMNL92S18I156D</v>
      </c>
      <c r="N56" s="7" t="s">
        <v>50</v>
      </c>
      <c r="O56" s="7" t="s">
        <v>132</v>
      </c>
      <c r="P56" s="8">
        <v>44460</v>
      </c>
      <c r="Q56" s="7" t="s">
        <v>32</v>
      </c>
      <c r="R56" s="7" t="s">
        <v>33</v>
      </c>
      <c r="S56" s="7" t="s">
        <v>34</v>
      </c>
      <c r="T56" s="7"/>
      <c r="U56" s="7" t="s">
        <v>35</v>
      </c>
      <c r="V56" s="9">
        <v>248421.06</v>
      </c>
      <c r="W56" s="9">
        <v>107119.16</v>
      </c>
      <c r="X56" s="9">
        <v>98921.27</v>
      </c>
      <c r="Y56" s="7">
        <v>0</v>
      </c>
      <c r="Z56" s="9">
        <v>42380.63</v>
      </c>
    </row>
    <row r="57" spans="1:26" x14ac:dyDescent="0.35">
      <c r="A57" s="7" t="s">
        <v>27</v>
      </c>
      <c r="B57" s="7" t="s">
        <v>28</v>
      </c>
      <c r="C57" s="7" t="s">
        <v>43</v>
      </c>
      <c r="D57" s="7" t="s">
        <v>48</v>
      </c>
      <c r="E57" s="7" t="s">
        <v>29</v>
      </c>
      <c r="F57" s="7" t="s">
        <v>29</v>
      </c>
      <c r="G57" s="7">
        <v>2017</v>
      </c>
      <c r="H57" s="7" t="str">
        <f>_xlfn.CONCAT("14270247662")</f>
        <v>14270247662</v>
      </c>
      <c r="I57" s="7" t="s">
        <v>30</v>
      </c>
      <c r="J57" s="7" t="s">
        <v>31</v>
      </c>
      <c r="K57" s="7" t="str">
        <f>_xlfn.CONCAT("")</f>
        <v/>
      </c>
      <c r="L57" s="7" t="str">
        <f>_xlfn.CONCAT("4 4.1 2a")</f>
        <v>4 4.1 2a</v>
      </c>
      <c r="M57" s="7" t="str">
        <f>_xlfn.CONCAT("01913780431")</f>
        <v>01913780431</v>
      </c>
      <c r="N57" s="7" t="s">
        <v>52</v>
      </c>
      <c r="O57" s="7" t="s">
        <v>132</v>
      </c>
      <c r="P57" s="8">
        <v>44460</v>
      </c>
      <c r="Q57" s="7" t="s">
        <v>32</v>
      </c>
      <c r="R57" s="7" t="s">
        <v>33</v>
      </c>
      <c r="S57" s="7" t="s">
        <v>34</v>
      </c>
      <c r="T57" s="7"/>
      <c r="U57" s="7" t="s">
        <v>35</v>
      </c>
      <c r="V57" s="9">
        <v>11720.28</v>
      </c>
      <c r="W57" s="9">
        <v>5053.78</v>
      </c>
      <c r="X57" s="9">
        <v>4667.0200000000004</v>
      </c>
      <c r="Y57" s="7">
        <v>0</v>
      </c>
      <c r="Z57" s="9">
        <v>1999.48</v>
      </c>
    </row>
    <row r="58" spans="1:26" x14ac:dyDescent="0.35">
      <c r="A58" s="7" t="s">
        <v>27</v>
      </c>
      <c r="B58" s="7" t="s">
        <v>28</v>
      </c>
      <c r="C58" s="7" t="s">
        <v>43</v>
      </c>
      <c r="D58" s="7" t="s">
        <v>58</v>
      </c>
      <c r="E58" s="7" t="s">
        <v>38</v>
      </c>
      <c r="F58" s="7" t="s">
        <v>133</v>
      </c>
      <c r="G58" s="7">
        <v>2017</v>
      </c>
      <c r="H58" s="7" t="str">
        <f>_xlfn.CONCAT("14270157002")</f>
        <v>14270157002</v>
      </c>
      <c r="I58" s="7" t="s">
        <v>30</v>
      </c>
      <c r="J58" s="7" t="s">
        <v>31</v>
      </c>
      <c r="K58" s="7" t="str">
        <f>_xlfn.CONCAT("")</f>
        <v/>
      </c>
      <c r="L58" s="7" t="str">
        <f>_xlfn.CONCAT("4 4.1 2a")</f>
        <v>4 4.1 2a</v>
      </c>
      <c r="M58" s="7" t="str">
        <f>_xlfn.CONCAT("PCASMN89B19A462V")</f>
        <v>PCASMN89B19A462V</v>
      </c>
      <c r="N58" s="7" t="s">
        <v>134</v>
      </c>
      <c r="O58" s="7" t="s">
        <v>135</v>
      </c>
      <c r="P58" s="8">
        <v>44354</v>
      </c>
      <c r="Q58" s="7" t="s">
        <v>32</v>
      </c>
      <c r="R58" s="7" t="s">
        <v>36</v>
      </c>
      <c r="S58" s="7" t="s">
        <v>34</v>
      </c>
      <c r="T58" s="7"/>
      <c r="U58" s="7" t="s">
        <v>35</v>
      </c>
      <c r="V58" s="9">
        <v>39348.1</v>
      </c>
      <c r="W58" s="9">
        <v>16966.900000000001</v>
      </c>
      <c r="X58" s="9">
        <v>15668.41</v>
      </c>
      <c r="Y58" s="7">
        <v>0</v>
      </c>
      <c r="Z58" s="9">
        <v>6712.79</v>
      </c>
    </row>
  </sheetData>
  <mergeCells count="2">
    <mergeCell ref="A1:Y1"/>
    <mergeCell ref="A2:Y2"/>
  </mergeCells>
  <pageMargins left="0.75" right="0.75" top="1" bottom="1" header="0.5" footer="0.5"/>
  <pageSetup paperSize="9" orientation="portrait" horizontalDpi="300" verticalDpi="0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22347</vt:lpwstr>
  </property>
  <property fmtid="{D5CDD505-2E9C-101B-9397-08002B2CF9AE}" pid="4" name="OptimizationTime">
    <vt:lpwstr>20210929_1244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2021-09-29T10:03:06Z</dcterms:created>
  <dcterms:modified xsi:type="dcterms:W3CDTF">2021-09-29T10:03:44Z</dcterms:modified>
</cp:coreProperties>
</file>