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0/"/>
    </mc:Choice>
  </mc:AlternateContent>
  <xr:revisionPtr revIDLastSave="0" documentId="8_{B7AC38D7-8A77-49BC-A53A-20E31DB5F061}" xr6:coauthVersionLast="45" xr6:coauthVersionMax="45" xr10:uidLastSave="{00000000-0000-0000-0000-000000000000}"/>
  <bookViews>
    <workbookView xWindow="-110" yWindow="-110" windowWidth="19420" windowHeight="10420" xr2:uid="{23DD8703-1C44-4282-AAF1-AC618710D6BA}"/>
  </bookViews>
  <sheets>
    <sheet name="Dettaglio_Domande_Pagabili_AGEA" sheetId="1" r:id="rId1"/>
  </sheets>
  <definedNames>
    <definedName name="_xlnm._FilterDatabase" localSheetId="0" hidden="1">Dettaglio_Domande_Pagabili_AGEA!$A$3:$Z$30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<sst xmlns="http://schemas.openxmlformats.org/spreadsheetml/2006/main" count="405" uniqueCount="96">
  <si>
    <t>Dettaglio Domande Pagabili Decreto 480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</si>
  <si>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</si>
  <si>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</si>
  <si>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</si>
  <si>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</si>
  <si>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</si>
  <si>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</si>
  <si>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</si>
  <si>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</si>
  <si>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</si>
  <si>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</si>
  <si>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</si>
  <si>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</si>
  <si>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</si>
  <si>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</si>
  <si>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</si>
  <si>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</si>
  <si>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</si>
  <si>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</si>
  <si>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</si>
  <si>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</si>
  <si>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</si>
  <si>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</si>
  <si>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</si>
  <si>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</si>
  <si>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</si>
  <si>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</si>
  <si>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</si>
  <si>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</si>
  <si>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</si>
  <si>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SI</t>
  </si>
  <si>
    <t>Nuova Programmazione</t>
  </si>
  <si>
    <t>In Liquidazione</t>
  </si>
  <si>
    <t>Co-Finanziato</t>
  </si>
  <si>
    <t>Ordinario</t>
  </si>
  <si>
    <t>CAA Confagricoltura srl</t>
  </si>
  <si>
    <t>NO</t>
  </si>
  <si>
    <t>Anticipo</t>
  </si>
  <si>
    <t>Saldo</t>
  </si>
  <si>
    <t>CAA Coldiretti srl</t>
  </si>
  <si>
    <t>CAA LiberiAgricoltori srl già CAA AGCI srl</t>
  </si>
  <si>
    <t>CAA CIA srl</t>
  </si>
  <si>
    <t>Misure a Superficie</t>
  </si>
  <si>
    <t>MARCHE</t>
  </si>
  <si>
    <t>SERV. DEC. AGRICOLTURA E ALIMENTAZIONE - ANCONA</t>
  </si>
  <si>
    <t>CAA Copagri srl</t>
  </si>
  <si>
    <t>CAA Copagri - ANCONA - 502</t>
  </si>
  <si>
    <t>MARCONI ANGELA</t>
  </si>
  <si>
    <t>AGEA.ASR.2021.1040781</t>
  </si>
  <si>
    <t>AGEA.ASR.2021.1040778</t>
  </si>
  <si>
    <t>SERV. DEC. AGRICOLTURA E ALIM. -ASCOLI PICENO</t>
  </si>
  <si>
    <t>GEMINIANI LETIZIA</t>
  </si>
  <si>
    <t>AGEA.ASR.2021.0988157</t>
  </si>
  <si>
    <t>CAA Coldiretti - ASCOLI PICENO - 025</t>
  </si>
  <si>
    <t>SOC. AGR. GABBI DI MICHETTI ROBERTO &amp; C. S.S.</t>
  </si>
  <si>
    <t>AGEA.ASR.2021.1040787</t>
  </si>
  <si>
    <t>AGEA.ASR.2021.1040788</t>
  </si>
  <si>
    <t>SERV. DEC. AGRICOLTURA E ALIM. - MACERATA</t>
  </si>
  <si>
    <t>CAA Coldiretti - MACERATA - 018</t>
  </si>
  <si>
    <t>SOCIETA' AGRICOLA MARI MAURIZIO E C. S.S.</t>
  </si>
  <si>
    <t>AGEA.ASR.2021.1043976</t>
  </si>
  <si>
    <t>COMUNE DI URBANIA</t>
  </si>
  <si>
    <t>AGEA.ASR.2021.0985637</t>
  </si>
  <si>
    <t>CAA Confagricoltura - MACERATA - 001</t>
  </si>
  <si>
    <t>GAETANI ANNA MARIA</t>
  </si>
  <si>
    <t>AGEA.ASR.2020.1388728</t>
  </si>
  <si>
    <t>SOC.AGR.FOR.DI GESTIONE DEI BENI AGRO SILVO PASTORALI TRONTO</t>
  </si>
  <si>
    <t>AGEA.ASR.2021.0987229</t>
  </si>
  <si>
    <t>AZIENDA AGRICOLA MARULLA, SOCIETA' AGRICOLA DI MARZIALI STEFANO &amp; GIAN</t>
  </si>
  <si>
    <t>AGEA.ASR.2021.1044429</t>
  </si>
  <si>
    <t>CAA CIA - ASCOLI PICENO - 004</t>
  </si>
  <si>
    <t>COLLETTA NINO GIULIO</t>
  </si>
  <si>
    <t>FIORONI ROBERTO</t>
  </si>
  <si>
    <t>GENTILI FERNANDO</t>
  </si>
  <si>
    <t>CAA Coldiretti - ASCOLI PICENO - 015</t>
  </si>
  <si>
    <t>LODDO LEONARDO</t>
  </si>
  <si>
    <t>CAA CIA - ASCOLI PICENO - 001</t>
  </si>
  <si>
    <t>MANI MARCO</t>
  </si>
  <si>
    <t>PIGNOTTI MANUELA</t>
  </si>
  <si>
    <t>CAA Coldiretti - FERMO - 001</t>
  </si>
  <si>
    <t>PRINS ERNA</t>
  </si>
  <si>
    <t>SELANDARI MARCO</t>
  </si>
  <si>
    <t>SOCIETA' AGRICOLA E FORESTALE BELVEDERE SOCIETA' SEMPLICE</t>
  </si>
  <si>
    <t>CAA LiberiAgricoltori - MACERATA - 002</t>
  </si>
  <si>
    <t>WOLF HEIKE ULRIKE</t>
  </si>
  <si>
    <t>BRANDIMARTI MAGDA</t>
  </si>
  <si>
    <t>CARLINI PIO</t>
  </si>
  <si>
    <t>CAA-CAF AGRI S.R.L.</t>
  </si>
  <si>
    <t>CAA CAF AGRI - ASCOLI PICENO - 222</t>
  </si>
  <si>
    <t>SOCIETA' AGRICOLA BIOSIBILLA SOCIETA' SEMPLICE</t>
  </si>
  <si>
    <t>AGEA.ASR.2021.1040786</t>
  </si>
  <si>
    <t>AGEA.ASR.2021.1040785</t>
  </si>
  <si>
    <t>CAA Confagricoltura - ASCOLI PICENO - 001</t>
  </si>
  <si>
    <t>D'ANGELO MARIELLA</t>
  </si>
  <si>
    <t>SERENA SOCIETA' AGRICOLA SEMPLICE</t>
  </si>
  <si>
    <t>SOCIETA' AGRICOLA GNOMA SOCIETA' SEMPLICE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</si>
</sst>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1227-AF1E-49FB-ABFA-78C999BA3452}">
  <dimension ref="A1:Z30"/>
  <sheetViews>
    <sheetView showGridLines="0" tabSelected="1" workbookViewId="0">
      <selection activeCell="F33" sqref="F3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1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6.72656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7.7265625" bestFit="1" customWidth="1"/>
    <col min="260" max="260" width="27.54296875" bestFit="1" customWidth="1"/>
    <col min="261" max="261" width="20.36328125" bestFit="1" customWidth="1"/>
    <col min="262" max="262" width="21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6.7265625" customWidth="1"/>
    <col min="270" max="270" width="34.90625" bestFit="1" customWidth="1"/>
    <col min="271" max="271" width="11.816406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7.7265625" bestFit="1" customWidth="1"/>
    <col min="516" max="516" width="27.54296875" bestFit="1" customWidth="1"/>
    <col min="517" max="517" width="20.36328125" bestFit="1" customWidth="1"/>
    <col min="518" max="518" width="21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6.7265625" customWidth="1"/>
    <col min="526" max="526" width="34.90625" bestFit="1" customWidth="1"/>
    <col min="527" max="527" width="11.816406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7.7265625" bestFit="1" customWidth="1"/>
    <col min="772" max="772" width="27.54296875" bestFit="1" customWidth="1"/>
    <col min="773" max="773" width="20.36328125" bestFit="1" customWidth="1"/>
    <col min="774" max="774" width="21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6.7265625" customWidth="1"/>
    <col min="782" max="782" width="34.90625" bestFit="1" customWidth="1"/>
    <col min="783" max="783" width="11.816406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7.7265625" bestFit="1" customWidth="1"/>
    <col min="1028" max="1028" width="27.54296875" bestFit="1" customWidth="1"/>
    <col min="1029" max="1029" width="20.36328125" bestFit="1" customWidth="1"/>
    <col min="1030" max="1030" width="21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6.7265625" customWidth="1"/>
    <col min="1038" max="1038" width="34.90625" bestFit="1" customWidth="1"/>
    <col min="1039" max="1039" width="11.816406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7.7265625" bestFit="1" customWidth="1"/>
    <col min="1284" max="1284" width="27.54296875" bestFit="1" customWidth="1"/>
    <col min="1285" max="1285" width="20.36328125" bestFit="1" customWidth="1"/>
    <col min="1286" max="1286" width="21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6.7265625" customWidth="1"/>
    <col min="1294" max="1294" width="34.90625" bestFit="1" customWidth="1"/>
    <col min="1295" max="1295" width="11.816406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7.7265625" bestFit="1" customWidth="1"/>
    <col min="1540" max="1540" width="27.54296875" bestFit="1" customWidth="1"/>
    <col min="1541" max="1541" width="20.36328125" bestFit="1" customWidth="1"/>
    <col min="1542" max="1542" width="21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6.7265625" customWidth="1"/>
    <col min="1550" max="1550" width="34.90625" bestFit="1" customWidth="1"/>
    <col min="1551" max="1551" width="11.816406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7.7265625" bestFit="1" customWidth="1"/>
    <col min="1796" max="1796" width="27.54296875" bestFit="1" customWidth="1"/>
    <col min="1797" max="1797" width="20.36328125" bestFit="1" customWidth="1"/>
    <col min="1798" max="1798" width="21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6.7265625" customWidth="1"/>
    <col min="1806" max="1806" width="34.90625" bestFit="1" customWidth="1"/>
    <col min="1807" max="1807" width="11.816406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7.7265625" bestFit="1" customWidth="1"/>
    <col min="2052" max="2052" width="27.54296875" bestFit="1" customWidth="1"/>
    <col min="2053" max="2053" width="20.36328125" bestFit="1" customWidth="1"/>
    <col min="2054" max="2054" width="21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6.7265625" customWidth="1"/>
    <col min="2062" max="2062" width="34.90625" bestFit="1" customWidth="1"/>
    <col min="2063" max="2063" width="11.816406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7.7265625" bestFit="1" customWidth="1"/>
    <col min="2308" max="2308" width="27.54296875" bestFit="1" customWidth="1"/>
    <col min="2309" max="2309" width="20.36328125" bestFit="1" customWidth="1"/>
    <col min="2310" max="2310" width="21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6.7265625" customWidth="1"/>
    <col min="2318" max="2318" width="34.90625" bestFit="1" customWidth="1"/>
    <col min="2319" max="2319" width="11.816406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7.7265625" bestFit="1" customWidth="1"/>
    <col min="2564" max="2564" width="27.54296875" bestFit="1" customWidth="1"/>
    <col min="2565" max="2565" width="20.36328125" bestFit="1" customWidth="1"/>
    <col min="2566" max="2566" width="21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6.7265625" customWidth="1"/>
    <col min="2574" max="2574" width="34.90625" bestFit="1" customWidth="1"/>
    <col min="2575" max="2575" width="11.816406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7.7265625" bestFit="1" customWidth="1"/>
    <col min="2820" max="2820" width="27.54296875" bestFit="1" customWidth="1"/>
    <col min="2821" max="2821" width="20.36328125" bestFit="1" customWidth="1"/>
    <col min="2822" max="2822" width="21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6.7265625" customWidth="1"/>
    <col min="2830" max="2830" width="34.90625" bestFit="1" customWidth="1"/>
    <col min="2831" max="2831" width="11.816406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7.7265625" bestFit="1" customWidth="1"/>
    <col min="3076" max="3076" width="27.54296875" bestFit="1" customWidth="1"/>
    <col min="3077" max="3077" width="20.36328125" bestFit="1" customWidth="1"/>
    <col min="3078" max="3078" width="21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6.7265625" customWidth="1"/>
    <col min="3086" max="3086" width="34.90625" bestFit="1" customWidth="1"/>
    <col min="3087" max="3087" width="11.816406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7.7265625" bestFit="1" customWidth="1"/>
    <col min="3332" max="3332" width="27.54296875" bestFit="1" customWidth="1"/>
    <col min="3333" max="3333" width="20.36328125" bestFit="1" customWidth="1"/>
    <col min="3334" max="3334" width="21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6.7265625" customWidth="1"/>
    <col min="3342" max="3342" width="34.90625" bestFit="1" customWidth="1"/>
    <col min="3343" max="3343" width="11.816406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7.7265625" bestFit="1" customWidth="1"/>
    <col min="3588" max="3588" width="27.54296875" bestFit="1" customWidth="1"/>
    <col min="3589" max="3589" width="20.36328125" bestFit="1" customWidth="1"/>
    <col min="3590" max="3590" width="21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6.7265625" customWidth="1"/>
    <col min="3598" max="3598" width="34.90625" bestFit="1" customWidth="1"/>
    <col min="3599" max="3599" width="11.816406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7.7265625" bestFit="1" customWidth="1"/>
    <col min="3844" max="3844" width="27.54296875" bestFit="1" customWidth="1"/>
    <col min="3845" max="3845" width="20.36328125" bestFit="1" customWidth="1"/>
    <col min="3846" max="3846" width="21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6.7265625" customWidth="1"/>
    <col min="3854" max="3854" width="34.90625" bestFit="1" customWidth="1"/>
    <col min="3855" max="3855" width="11.816406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7.7265625" bestFit="1" customWidth="1"/>
    <col min="4100" max="4100" width="27.54296875" bestFit="1" customWidth="1"/>
    <col min="4101" max="4101" width="20.36328125" bestFit="1" customWidth="1"/>
    <col min="4102" max="4102" width="21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6.7265625" customWidth="1"/>
    <col min="4110" max="4110" width="34.90625" bestFit="1" customWidth="1"/>
    <col min="4111" max="4111" width="11.816406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7.7265625" bestFit="1" customWidth="1"/>
    <col min="4356" max="4356" width="27.54296875" bestFit="1" customWidth="1"/>
    <col min="4357" max="4357" width="20.36328125" bestFit="1" customWidth="1"/>
    <col min="4358" max="4358" width="21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6.7265625" customWidth="1"/>
    <col min="4366" max="4366" width="34.90625" bestFit="1" customWidth="1"/>
    <col min="4367" max="4367" width="11.816406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7.7265625" bestFit="1" customWidth="1"/>
    <col min="4612" max="4612" width="27.54296875" bestFit="1" customWidth="1"/>
    <col min="4613" max="4613" width="20.36328125" bestFit="1" customWidth="1"/>
    <col min="4614" max="4614" width="21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6.7265625" customWidth="1"/>
    <col min="4622" max="4622" width="34.90625" bestFit="1" customWidth="1"/>
    <col min="4623" max="4623" width="11.816406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7.7265625" bestFit="1" customWidth="1"/>
    <col min="4868" max="4868" width="27.54296875" bestFit="1" customWidth="1"/>
    <col min="4869" max="4869" width="20.36328125" bestFit="1" customWidth="1"/>
    <col min="4870" max="4870" width="21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6.7265625" customWidth="1"/>
    <col min="4878" max="4878" width="34.90625" bestFit="1" customWidth="1"/>
    <col min="4879" max="4879" width="11.816406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7.7265625" bestFit="1" customWidth="1"/>
    <col min="5124" max="5124" width="27.54296875" bestFit="1" customWidth="1"/>
    <col min="5125" max="5125" width="20.36328125" bestFit="1" customWidth="1"/>
    <col min="5126" max="5126" width="21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6.7265625" customWidth="1"/>
    <col min="5134" max="5134" width="34.90625" bestFit="1" customWidth="1"/>
    <col min="5135" max="5135" width="11.816406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7.7265625" bestFit="1" customWidth="1"/>
    <col min="5380" max="5380" width="27.54296875" bestFit="1" customWidth="1"/>
    <col min="5381" max="5381" width="20.36328125" bestFit="1" customWidth="1"/>
    <col min="5382" max="5382" width="21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6.7265625" customWidth="1"/>
    <col min="5390" max="5390" width="34.90625" bestFit="1" customWidth="1"/>
    <col min="5391" max="5391" width="11.816406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7.7265625" bestFit="1" customWidth="1"/>
    <col min="5636" max="5636" width="27.54296875" bestFit="1" customWidth="1"/>
    <col min="5637" max="5637" width="20.36328125" bestFit="1" customWidth="1"/>
    <col min="5638" max="5638" width="21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6.7265625" customWidth="1"/>
    <col min="5646" max="5646" width="34.90625" bestFit="1" customWidth="1"/>
    <col min="5647" max="5647" width="11.816406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7.7265625" bestFit="1" customWidth="1"/>
    <col min="5892" max="5892" width="27.54296875" bestFit="1" customWidth="1"/>
    <col min="5893" max="5893" width="20.36328125" bestFit="1" customWidth="1"/>
    <col min="5894" max="5894" width="21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6.7265625" customWidth="1"/>
    <col min="5902" max="5902" width="34.90625" bestFit="1" customWidth="1"/>
    <col min="5903" max="5903" width="11.816406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7.7265625" bestFit="1" customWidth="1"/>
    <col min="6148" max="6148" width="27.54296875" bestFit="1" customWidth="1"/>
    <col min="6149" max="6149" width="20.36328125" bestFit="1" customWidth="1"/>
    <col min="6150" max="6150" width="21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6.7265625" customWidth="1"/>
    <col min="6158" max="6158" width="34.90625" bestFit="1" customWidth="1"/>
    <col min="6159" max="6159" width="11.816406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7.7265625" bestFit="1" customWidth="1"/>
    <col min="6404" max="6404" width="27.54296875" bestFit="1" customWidth="1"/>
    <col min="6405" max="6405" width="20.36328125" bestFit="1" customWidth="1"/>
    <col min="6406" max="6406" width="21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6.7265625" customWidth="1"/>
    <col min="6414" max="6414" width="34.90625" bestFit="1" customWidth="1"/>
    <col min="6415" max="6415" width="11.816406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7.7265625" bestFit="1" customWidth="1"/>
    <col min="6660" max="6660" width="27.54296875" bestFit="1" customWidth="1"/>
    <col min="6661" max="6661" width="20.36328125" bestFit="1" customWidth="1"/>
    <col min="6662" max="6662" width="21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6.7265625" customWidth="1"/>
    <col min="6670" max="6670" width="34.90625" bestFit="1" customWidth="1"/>
    <col min="6671" max="6671" width="11.816406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7.7265625" bestFit="1" customWidth="1"/>
    <col min="6916" max="6916" width="27.54296875" bestFit="1" customWidth="1"/>
    <col min="6917" max="6917" width="20.36328125" bestFit="1" customWidth="1"/>
    <col min="6918" max="6918" width="21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6.7265625" customWidth="1"/>
    <col min="6926" max="6926" width="34.90625" bestFit="1" customWidth="1"/>
    <col min="6927" max="6927" width="11.816406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7.7265625" bestFit="1" customWidth="1"/>
    <col min="7172" max="7172" width="27.54296875" bestFit="1" customWidth="1"/>
    <col min="7173" max="7173" width="20.36328125" bestFit="1" customWidth="1"/>
    <col min="7174" max="7174" width="21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6.7265625" customWidth="1"/>
    <col min="7182" max="7182" width="34.90625" bestFit="1" customWidth="1"/>
    <col min="7183" max="7183" width="11.816406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7.7265625" bestFit="1" customWidth="1"/>
    <col min="7428" max="7428" width="27.54296875" bestFit="1" customWidth="1"/>
    <col min="7429" max="7429" width="20.36328125" bestFit="1" customWidth="1"/>
    <col min="7430" max="7430" width="21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6.7265625" customWidth="1"/>
    <col min="7438" max="7438" width="34.90625" bestFit="1" customWidth="1"/>
    <col min="7439" max="7439" width="11.816406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7.7265625" bestFit="1" customWidth="1"/>
    <col min="7684" max="7684" width="27.54296875" bestFit="1" customWidth="1"/>
    <col min="7685" max="7685" width="20.36328125" bestFit="1" customWidth="1"/>
    <col min="7686" max="7686" width="21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6.7265625" customWidth="1"/>
    <col min="7694" max="7694" width="34.90625" bestFit="1" customWidth="1"/>
    <col min="7695" max="7695" width="11.816406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7.7265625" bestFit="1" customWidth="1"/>
    <col min="7940" max="7940" width="27.54296875" bestFit="1" customWidth="1"/>
    <col min="7941" max="7941" width="20.36328125" bestFit="1" customWidth="1"/>
    <col min="7942" max="7942" width="21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6.7265625" customWidth="1"/>
    <col min="7950" max="7950" width="34.90625" bestFit="1" customWidth="1"/>
    <col min="7951" max="7951" width="11.816406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7.7265625" bestFit="1" customWidth="1"/>
    <col min="8196" max="8196" width="27.54296875" bestFit="1" customWidth="1"/>
    <col min="8197" max="8197" width="20.36328125" bestFit="1" customWidth="1"/>
    <col min="8198" max="8198" width="21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6.7265625" customWidth="1"/>
    <col min="8206" max="8206" width="34.90625" bestFit="1" customWidth="1"/>
    <col min="8207" max="8207" width="11.816406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7.7265625" bestFit="1" customWidth="1"/>
    <col min="8452" max="8452" width="27.54296875" bestFit="1" customWidth="1"/>
    <col min="8453" max="8453" width="20.36328125" bestFit="1" customWidth="1"/>
    <col min="8454" max="8454" width="21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6.7265625" customWidth="1"/>
    <col min="8462" max="8462" width="34.90625" bestFit="1" customWidth="1"/>
    <col min="8463" max="8463" width="11.816406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7.7265625" bestFit="1" customWidth="1"/>
    <col min="8708" max="8708" width="27.54296875" bestFit="1" customWidth="1"/>
    <col min="8709" max="8709" width="20.36328125" bestFit="1" customWidth="1"/>
    <col min="8710" max="8710" width="21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6.7265625" customWidth="1"/>
    <col min="8718" max="8718" width="34.90625" bestFit="1" customWidth="1"/>
    <col min="8719" max="8719" width="11.816406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7.7265625" bestFit="1" customWidth="1"/>
    <col min="8964" max="8964" width="27.54296875" bestFit="1" customWidth="1"/>
    <col min="8965" max="8965" width="20.36328125" bestFit="1" customWidth="1"/>
    <col min="8966" max="8966" width="21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6.7265625" customWidth="1"/>
    <col min="8974" max="8974" width="34.90625" bestFit="1" customWidth="1"/>
    <col min="8975" max="8975" width="11.816406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7.7265625" bestFit="1" customWidth="1"/>
    <col min="9220" max="9220" width="27.54296875" bestFit="1" customWidth="1"/>
    <col min="9221" max="9221" width="20.36328125" bestFit="1" customWidth="1"/>
    <col min="9222" max="9222" width="21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6.7265625" customWidth="1"/>
    <col min="9230" max="9230" width="34.90625" bestFit="1" customWidth="1"/>
    <col min="9231" max="9231" width="11.816406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7.7265625" bestFit="1" customWidth="1"/>
    <col min="9476" max="9476" width="27.54296875" bestFit="1" customWidth="1"/>
    <col min="9477" max="9477" width="20.36328125" bestFit="1" customWidth="1"/>
    <col min="9478" max="9478" width="21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6.7265625" customWidth="1"/>
    <col min="9486" max="9486" width="34.90625" bestFit="1" customWidth="1"/>
    <col min="9487" max="9487" width="11.816406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7.7265625" bestFit="1" customWidth="1"/>
    <col min="9732" max="9732" width="27.54296875" bestFit="1" customWidth="1"/>
    <col min="9733" max="9733" width="20.36328125" bestFit="1" customWidth="1"/>
    <col min="9734" max="9734" width="21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6.7265625" customWidth="1"/>
    <col min="9742" max="9742" width="34.90625" bestFit="1" customWidth="1"/>
    <col min="9743" max="9743" width="11.816406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7.7265625" bestFit="1" customWidth="1"/>
    <col min="9988" max="9988" width="27.54296875" bestFit="1" customWidth="1"/>
    <col min="9989" max="9989" width="20.36328125" bestFit="1" customWidth="1"/>
    <col min="9990" max="9990" width="21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6.7265625" customWidth="1"/>
    <col min="9998" max="9998" width="34.90625" bestFit="1" customWidth="1"/>
    <col min="9999" max="9999" width="11.816406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7.7265625" bestFit="1" customWidth="1"/>
    <col min="10244" max="10244" width="27.54296875" bestFit="1" customWidth="1"/>
    <col min="10245" max="10245" width="20.36328125" bestFit="1" customWidth="1"/>
    <col min="10246" max="10246" width="21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6.7265625" customWidth="1"/>
    <col min="10254" max="10254" width="34.90625" bestFit="1" customWidth="1"/>
    <col min="10255" max="10255" width="11.816406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7.7265625" bestFit="1" customWidth="1"/>
    <col min="10500" max="10500" width="27.54296875" bestFit="1" customWidth="1"/>
    <col min="10501" max="10501" width="20.36328125" bestFit="1" customWidth="1"/>
    <col min="10502" max="10502" width="21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6.7265625" customWidth="1"/>
    <col min="10510" max="10510" width="34.90625" bestFit="1" customWidth="1"/>
    <col min="10511" max="10511" width="11.816406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7.7265625" bestFit="1" customWidth="1"/>
    <col min="10756" max="10756" width="27.54296875" bestFit="1" customWidth="1"/>
    <col min="10757" max="10757" width="20.36328125" bestFit="1" customWidth="1"/>
    <col min="10758" max="10758" width="21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6.7265625" customWidth="1"/>
    <col min="10766" max="10766" width="34.90625" bestFit="1" customWidth="1"/>
    <col min="10767" max="10767" width="11.816406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7.7265625" bestFit="1" customWidth="1"/>
    <col min="11012" max="11012" width="27.54296875" bestFit="1" customWidth="1"/>
    <col min="11013" max="11013" width="20.36328125" bestFit="1" customWidth="1"/>
    <col min="11014" max="11014" width="21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6.7265625" customWidth="1"/>
    <col min="11022" max="11022" width="34.90625" bestFit="1" customWidth="1"/>
    <col min="11023" max="11023" width="11.816406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7.7265625" bestFit="1" customWidth="1"/>
    <col min="11268" max="11268" width="27.54296875" bestFit="1" customWidth="1"/>
    <col min="11269" max="11269" width="20.36328125" bestFit="1" customWidth="1"/>
    <col min="11270" max="11270" width="21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6.7265625" customWidth="1"/>
    <col min="11278" max="11278" width="34.90625" bestFit="1" customWidth="1"/>
    <col min="11279" max="11279" width="11.816406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7.7265625" bestFit="1" customWidth="1"/>
    <col min="11524" max="11524" width="27.54296875" bestFit="1" customWidth="1"/>
    <col min="11525" max="11525" width="20.36328125" bestFit="1" customWidth="1"/>
    <col min="11526" max="11526" width="21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6.7265625" customWidth="1"/>
    <col min="11534" max="11534" width="34.90625" bestFit="1" customWidth="1"/>
    <col min="11535" max="11535" width="11.816406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7.7265625" bestFit="1" customWidth="1"/>
    <col min="11780" max="11780" width="27.54296875" bestFit="1" customWidth="1"/>
    <col min="11781" max="11781" width="20.36328125" bestFit="1" customWidth="1"/>
    <col min="11782" max="11782" width="21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6.7265625" customWidth="1"/>
    <col min="11790" max="11790" width="34.90625" bestFit="1" customWidth="1"/>
    <col min="11791" max="11791" width="11.816406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7.7265625" bestFit="1" customWidth="1"/>
    <col min="12036" max="12036" width="27.54296875" bestFit="1" customWidth="1"/>
    <col min="12037" max="12037" width="20.36328125" bestFit="1" customWidth="1"/>
    <col min="12038" max="12038" width="21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6.7265625" customWidth="1"/>
    <col min="12046" max="12046" width="34.90625" bestFit="1" customWidth="1"/>
    <col min="12047" max="12047" width="11.816406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7.7265625" bestFit="1" customWidth="1"/>
    <col min="12292" max="12292" width="27.54296875" bestFit="1" customWidth="1"/>
    <col min="12293" max="12293" width="20.36328125" bestFit="1" customWidth="1"/>
    <col min="12294" max="12294" width="21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6.7265625" customWidth="1"/>
    <col min="12302" max="12302" width="34.90625" bestFit="1" customWidth="1"/>
    <col min="12303" max="12303" width="11.816406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7.7265625" bestFit="1" customWidth="1"/>
    <col min="12548" max="12548" width="27.54296875" bestFit="1" customWidth="1"/>
    <col min="12549" max="12549" width="20.36328125" bestFit="1" customWidth="1"/>
    <col min="12550" max="12550" width="21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6.7265625" customWidth="1"/>
    <col min="12558" max="12558" width="34.90625" bestFit="1" customWidth="1"/>
    <col min="12559" max="12559" width="11.816406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7.7265625" bestFit="1" customWidth="1"/>
    <col min="12804" max="12804" width="27.54296875" bestFit="1" customWidth="1"/>
    <col min="12805" max="12805" width="20.36328125" bestFit="1" customWidth="1"/>
    <col min="12806" max="12806" width="21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6.7265625" customWidth="1"/>
    <col min="12814" max="12814" width="34.90625" bestFit="1" customWidth="1"/>
    <col min="12815" max="12815" width="11.816406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7.7265625" bestFit="1" customWidth="1"/>
    <col min="13060" max="13060" width="27.54296875" bestFit="1" customWidth="1"/>
    <col min="13061" max="13061" width="20.36328125" bestFit="1" customWidth="1"/>
    <col min="13062" max="13062" width="21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6.7265625" customWidth="1"/>
    <col min="13070" max="13070" width="34.90625" bestFit="1" customWidth="1"/>
    <col min="13071" max="13071" width="11.816406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7.7265625" bestFit="1" customWidth="1"/>
    <col min="13316" max="13316" width="27.54296875" bestFit="1" customWidth="1"/>
    <col min="13317" max="13317" width="20.36328125" bestFit="1" customWidth="1"/>
    <col min="13318" max="13318" width="21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6.7265625" customWidth="1"/>
    <col min="13326" max="13326" width="34.90625" bestFit="1" customWidth="1"/>
    <col min="13327" max="13327" width="11.816406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7.7265625" bestFit="1" customWidth="1"/>
    <col min="13572" max="13572" width="27.54296875" bestFit="1" customWidth="1"/>
    <col min="13573" max="13573" width="20.36328125" bestFit="1" customWidth="1"/>
    <col min="13574" max="13574" width="21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6.7265625" customWidth="1"/>
    <col min="13582" max="13582" width="34.90625" bestFit="1" customWidth="1"/>
    <col min="13583" max="13583" width="11.816406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7.7265625" bestFit="1" customWidth="1"/>
    <col min="13828" max="13828" width="27.54296875" bestFit="1" customWidth="1"/>
    <col min="13829" max="13829" width="20.36328125" bestFit="1" customWidth="1"/>
    <col min="13830" max="13830" width="21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6.7265625" customWidth="1"/>
    <col min="13838" max="13838" width="34.90625" bestFit="1" customWidth="1"/>
    <col min="13839" max="13839" width="11.816406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7.7265625" bestFit="1" customWidth="1"/>
    <col min="14084" max="14084" width="27.54296875" bestFit="1" customWidth="1"/>
    <col min="14085" max="14085" width="20.36328125" bestFit="1" customWidth="1"/>
    <col min="14086" max="14086" width="21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6.7265625" customWidth="1"/>
    <col min="14094" max="14094" width="34.90625" bestFit="1" customWidth="1"/>
    <col min="14095" max="14095" width="11.816406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7.7265625" bestFit="1" customWidth="1"/>
    <col min="14340" max="14340" width="27.54296875" bestFit="1" customWidth="1"/>
    <col min="14341" max="14341" width="20.36328125" bestFit="1" customWidth="1"/>
    <col min="14342" max="14342" width="21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6.7265625" customWidth="1"/>
    <col min="14350" max="14350" width="34.90625" bestFit="1" customWidth="1"/>
    <col min="14351" max="14351" width="11.816406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7.7265625" bestFit="1" customWidth="1"/>
    <col min="14596" max="14596" width="27.54296875" bestFit="1" customWidth="1"/>
    <col min="14597" max="14597" width="20.36328125" bestFit="1" customWidth="1"/>
    <col min="14598" max="14598" width="21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6.7265625" customWidth="1"/>
    <col min="14606" max="14606" width="34.90625" bestFit="1" customWidth="1"/>
    <col min="14607" max="14607" width="11.816406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7.7265625" bestFit="1" customWidth="1"/>
    <col min="14852" max="14852" width="27.54296875" bestFit="1" customWidth="1"/>
    <col min="14853" max="14853" width="20.36328125" bestFit="1" customWidth="1"/>
    <col min="14854" max="14854" width="21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6.7265625" customWidth="1"/>
    <col min="14862" max="14862" width="34.90625" bestFit="1" customWidth="1"/>
    <col min="14863" max="14863" width="11.816406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7.7265625" bestFit="1" customWidth="1"/>
    <col min="15108" max="15108" width="27.54296875" bestFit="1" customWidth="1"/>
    <col min="15109" max="15109" width="20.36328125" bestFit="1" customWidth="1"/>
    <col min="15110" max="15110" width="21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6.7265625" customWidth="1"/>
    <col min="15118" max="15118" width="34.90625" bestFit="1" customWidth="1"/>
    <col min="15119" max="15119" width="11.816406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7.7265625" bestFit="1" customWidth="1"/>
    <col min="15364" max="15364" width="27.54296875" bestFit="1" customWidth="1"/>
    <col min="15365" max="15365" width="20.36328125" bestFit="1" customWidth="1"/>
    <col min="15366" max="15366" width="21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6.7265625" customWidth="1"/>
    <col min="15374" max="15374" width="34.90625" bestFit="1" customWidth="1"/>
    <col min="15375" max="15375" width="11.816406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7.7265625" bestFit="1" customWidth="1"/>
    <col min="15620" max="15620" width="27.54296875" bestFit="1" customWidth="1"/>
    <col min="15621" max="15621" width="20.36328125" bestFit="1" customWidth="1"/>
    <col min="15622" max="15622" width="21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6.7265625" customWidth="1"/>
    <col min="15630" max="15630" width="34.90625" bestFit="1" customWidth="1"/>
    <col min="15631" max="15631" width="11.816406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7.7265625" bestFit="1" customWidth="1"/>
    <col min="15876" max="15876" width="27.54296875" bestFit="1" customWidth="1"/>
    <col min="15877" max="15877" width="20.36328125" bestFit="1" customWidth="1"/>
    <col min="15878" max="15878" width="21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6.7265625" customWidth="1"/>
    <col min="15886" max="15886" width="34.90625" bestFit="1" customWidth="1"/>
    <col min="15887" max="15887" width="11.816406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7.7265625" bestFit="1" customWidth="1"/>
    <col min="16132" max="16132" width="27.54296875" bestFit="1" customWidth="1"/>
    <col min="16133" max="16133" width="20.36328125" bestFit="1" customWidth="1"/>
    <col min="16134" max="16134" width="21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6.7265625" customWidth="1"/>
    <col min="16142" max="16142" width="34.90625" bestFit="1" customWidth="1"/>
    <col min="16143" max="16143" width="11.816406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43</v>
      </c>
      <c r="D4" s="7" t="s">
        <v>44</v>
      </c>
      <c r="E4" s="7" t="s">
        <v>45</v>
      </c>
      <c r="F4" s="7" t="s">
        <v>46</v>
      </c>
      <c r="G4" s="7">
        <v>2017</v>
      </c>
      <c r="H4" s="7" t="str">
        <f>CONCATENATE("04270233713")</f>
        <v>04270233713</v>
      </c>
      <c r="I4" s="7" t="s">
        <v>30</v>
      </c>
      <c r="J4" s="7" t="s">
        <v>31</v>
      </c>
      <c r="K4" s="7" t="str">
        <f>CONCATENATE("")</f>
        <v/>
      </c>
      <c r="L4" s="7" t="str">
        <f>CONCATENATE("4 4.1 2a")</f>
        <v>4 4.1 2a</v>
      </c>
      <c r="M4" s="7" t="str">
        <f>CONCATENATE("MRCNGL76R58E388Q")</f>
        <v>MRCNGL76R58E388Q</v>
      </c>
      <c r="N4" s="7" t="s">
        <v>47</v>
      </c>
      <c r="O4" s="7" t="s">
        <v>48</v>
      </c>
      <c r="P4" s="8">
        <v>44438</v>
      </c>
      <c r="Q4" s="7" t="s">
        <v>32</v>
      </c>
      <c r="R4" s="7" t="s">
        <v>38</v>
      </c>
      <c r="S4" s="7" t="s">
        <v>33</v>
      </c>
      <c r="T4" s="7"/>
      <c r="U4" s="7" t="s">
        <v>34</v>
      </c>
      <c r="V4" s="9">
        <v>69102.09</v>
      </c>
      <c r="W4" s="9">
        <v>29796.82</v>
      </c>
      <c r="X4" s="9">
        <v>27516.45</v>
      </c>
      <c r="Y4" s="7">
        <v>0</v>
      </c>
      <c r="Z4" s="9">
        <v>11788.82</v>
      </c>
    </row>
    <row r="5" spans="1:26" x14ac:dyDescent="0.35">
      <c r="A5" s="7" t="s">
        <v>27</v>
      </c>
      <c r="B5" s="7" t="s">
        <v>28</v>
      </c>
      <c r="C5" s="7" t="s">
        <v>43</v>
      </c>
      <c r="D5" s="7" t="s">
        <v>44</v>
      </c>
      <c r="E5" s="7" t="s">
        <v>45</v>
      </c>
      <c r="F5" s="7" t="s">
        <v>46</v>
      </c>
      <c r="G5" s="7">
        <v>2017</v>
      </c>
      <c r="H5" s="7" t="str">
        <f>CONCATENATE("04270233705")</f>
        <v>04270233705</v>
      </c>
      <c r="I5" s="7" t="s">
        <v>30</v>
      </c>
      <c r="J5" s="7" t="s">
        <v>31</v>
      </c>
      <c r="K5" s="7" t="str">
        <f>CONCATENATE("")</f>
        <v/>
      </c>
      <c r="L5" s="7" t="str">
        <f>CONCATENATE("6 6.1 2b")</f>
        <v>6 6.1 2b</v>
      </c>
      <c r="M5" s="7" t="str">
        <f>CONCATENATE("MRCNGL76R58E388Q")</f>
        <v>MRCNGL76R58E388Q</v>
      </c>
      <c r="N5" s="7" t="s">
        <v>47</v>
      </c>
      <c r="O5" s="7" t="s">
        <v>49</v>
      </c>
      <c r="P5" s="8">
        <v>44438</v>
      </c>
      <c r="Q5" s="7" t="s">
        <v>32</v>
      </c>
      <c r="R5" s="7" t="s">
        <v>38</v>
      </c>
      <c r="S5" s="7" t="s">
        <v>33</v>
      </c>
      <c r="T5" s="7"/>
      <c r="U5" s="7" t="s">
        <v>34</v>
      </c>
      <c r="V5" s="9">
        <v>15000</v>
      </c>
      <c r="W5" s="9">
        <v>6468</v>
      </c>
      <c r="X5" s="9">
        <v>5973</v>
      </c>
      <c r="Y5" s="7">
        <v>0</v>
      </c>
      <c r="Z5" s="9">
        <v>2559</v>
      </c>
    </row>
    <row r="6" spans="1:26" x14ac:dyDescent="0.35">
      <c r="A6" s="7" t="s">
        <v>27</v>
      </c>
      <c r="B6" s="7" t="s">
        <v>28</v>
      </c>
      <c r="C6" s="7" t="s">
        <v>43</v>
      </c>
      <c r="D6" s="7" t="s">
        <v>50</v>
      </c>
      <c r="E6" s="7" t="s">
        <v>29</v>
      </c>
      <c r="F6" s="7" t="s">
        <v>29</v>
      </c>
      <c r="G6" s="7">
        <v>2017</v>
      </c>
      <c r="H6" s="7" t="str">
        <f>CONCATENATE("14270214613")</f>
        <v>14270214613</v>
      </c>
      <c r="I6" s="7" t="s">
        <v>36</v>
      </c>
      <c r="J6" s="7" t="s">
        <v>31</v>
      </c>
      <c r="K6" s="7" t="str">
        <f>CONCATENATE("")</f>
        <v/>
      </c>
      <c r="L6" s="7" t="str">
        <f>CONCATENATE("4 4.1 2a")</f>
        <v>4 4.1 2a</v>
      </c>
      <c r="M6" s="7" t="str">
        <f>CONCATENATE("GMNLTZ98H57A271V")</f>
        <v>GMNLTZ98H57A271V</v>
      </c>
      <c r="N6" s="7" t="s">
        <v>51</v>
      </c>
      <c r="O6" s="7" t="s">
        <v>52</v>
      </c>
      <c r="P6" s="8">
        <v>44418</v>
      </c>
      <c r="Q6" s="7" t="s">
        <v>32</v>
      </c>
      <c r="R6" s="7" t="s">
        <v>37</v>
      </c>
      <c r="S6" s="7" t="s">
        <v>33</v>
      </c>
      <c r="T6" s="7"/>
      <c r="U6" s="7" t="s">
        <v>34</v>
      </c>
      <c r="V6" s="9">
        <v>43000</v>
      </c>
      <c r="W6" s="9">
        <v>18541.599999999999</v>
      </c>
      <c r="X6" s="9">
        <v>17122.599999999999</v>
      </c>
      <c r="Y6" s="7">
        <v>0</v>
      </c>
      <c r="Z6" s="9">
        <v>7335.8</v>
      </c>
    </row>
    <row r="7" spans="1:26" x14ac:dyDescent="0.35">
      <c r="A7" s="7" t="s">
        <v>27</v>
      </c>
      <c r="B7" s="7" t="s">
        <v>28</v>
      </c>
      <c r="C7" s="7" t="s">
        <v>43</v>
      </c>
      <c r="D7" s="7" t="s">
        <v>50</v>
      </c>
      <c r="E7" s="7" t="s">
        <v>39</v>
      </c>
      <c r="F7" s="7" t="s">
        <v>53</v>
      </c>
      <c r="G7" s="7">
        <v>2017</v>
      </c>
      <c r="H7" s="7" t="str">
        <f>CONCATENATE("14270216030")</f>
        <v>14270216030</v>
      </c>
      <c r="I7" s="7" t="s">
        <v>36</v>
      </c>
      <c r="J7" s="7" t="s">
        <v>31</v>
      </c>
      <c r="K7" s="7" t="str">
        <f>CONCATENATE("")</f>
        <v/>
      </c>
      <c r="L7" s="7" t="str">
        <f>CONCATENATE("6 6.1 2b")</f>
        <v>6 6.1 2b</v>
      </c>
      <c r="M7" s="7" t="str">
        <f>CONCATENATE("01383240445")</f>
        <v>01383240445</v>
      </c>
      <c r="N7" s="7" t="s">
        <v>54</v>
      </c>
      <c r="O7" s="7" t="s">
        <v>55</v>
      </c>
      <c r="P7" s="8">
        <v>44438</v>
      </c>
      <c r="Q7" s="7" t="s">
        <v>32</v>
      </c>
      <c r="R7" s="7" t="s">
        <v>38</v>
      </c>
      <c r="S7" s="7" t="s">
        <v>33</v>
      </c>
      <c r="T7" s="7"/>
      <c r="U7" s="7" t="s">
        <v>34</v>
      </c>
      <c r="V7" s="9">
        <v>10500</v>
      </c>
      <c r="W7" s="9">
        <v>4527.6000000000004</v>
      </c>
      <c r="X7" s="9">
        <v>4181.1000000000004</v>
      </c>
      <c r="Y7" s="7">
        <v>0</v>
      </c>
      <c r="Z7" s="9">
        <v>1791.3</v>
      </c>
    </row>
    <row r="8" spans="1:26" x14ac:dyDescent="0.35">
      <c r="A8" s="7" t="s">
        <v>27</v>
      </c>
      <c r="B8" s="7" t="s">
        <v>28</v>
      </c>
      <c r="C8" s="7" t="s">
        <v>43</v>
      </c>
      <c r="D8" s="7" t="s">
        <v>50</v>
      </c>
      <c r="E8" s="7" t="s">
        <v>39</v>
      </c>
      <c r="F8" s="7" t="s">
        <v>53</v>
      </c>
      <c r="G8" s="7">
        <v>2017</v>
      </c>
      <c r="H8" s="7" t="str">
        <f>CONCATENATE("14270216048")</f>
        <v>14270216048</v>
      </c>
      <c r="I8" s="7" t="s">
        <v>36</v>
      </c>
      <c r="J8" s="7" t="s">
        <v>31</v>
      </c>
      <c r="K8" s="7" t="str">
        <f>CONCATENATE("")</f>
        <v/>
      </c>
      <c r="L8" s="7" t="str">
        <f>CONCATENATE("4 4.1 2a")</f>
        <v>4 4.1 2a</v>
      </c>
      <c r="M8" s="7" t="str">
        <f>CONCATENATE("01383240445")</f>
        <v>01383240445</v>
      </c>
      <c r="N8" s="7" t="s">
        <v>54</v>
      </c>
      <c r="O8" s="7" t="s">
        <v>56</v>
      </c>
      <c r="P8" s="8">
        <v>44438</v>
      </c>
      <c r="Q8" s="7" t="s">
        <v>32</v>
      </c>
      <c r="R8" s="7" t="s">
        <v>38</v>
      </c>
      <c r="S8" s="7" t="s">
        <v>33</v>
      </c>
      <c r="T8" s="7"/>
      <c r="U8" s="7" t="s">
        <v>34</v>
      </c>
      <c r="V8" s="9">
        <v>194818.77</v>
      </c>
      <c r="W8" s="9">
        <v>84005.85</v>
      </c>
      <c r="X8" s="9">
        <v>77576.83</v>
      </c>
      <c r="Y8" s="7">
        <v>0</v>
      </c>
      <c r="Z8" s="9">
        <v>33236.089999999997</v>
      </c>
    </row>
    <row r="9" spans="1:26" x14ac:dyDescent="0.35">
      <c r="A9" s="7" t="s">
        <v>27</v>
      </c>
      <c r="B9" s="7" t="s">
        <v>42</v>
      </c>
      <c r="C9" s="7" t="s">
        <v>43</v>
      </c>
      <c r="D9" s="7" t="s">
        <v>57</v>
      </c>
      <c r="E9" s="7" t="s">
        <v>39</v>
      </c>
      <c r="F9" s="7" t="s">
        <v>58</v>
      </c>
      <c r="G9" s="7">
        <v>2020</v>
      </c>
      <c r="H9" s="7" t="str">
        <f>CONCATENATE("04210193225")</f>
        <v>04210193225</v>
      </c>
      <c r="I9" s="7" t="s">
        <v>36</v>
      </c>
      <c r="J9" s="7" t="s">
        <v>31</v>
      </c>
      <c r="K9" s="7" t="str">
        <f>CONCATENATE("")</f>
        <v/>
      </c>
      <c r="L9" s="7" t="str">
        <f>CONCATENATE("12 12.1 4a")</f>
        <v>12 12.1 4a</v>
      </c>
      <c r="M9" s="7" t="str">
        <f>CONCATENATE("92000060431")</f>
        <v>92000060431</v>
      </c>
      <c r="N9" s="7" t="s">
        <v>59</v>
      </c>
      <c r="O9" s="7" t="s">
        <v>60</v>
      </c>
      <c r="P9" s="8">
        <v>44438</v>
      </c>
      <c r="Q9" s="7" t="s">
        <v>32</v>
      </c>
      <c r="R9" s="7" t="s">
        <v>38</v>
      </c>
      <c r="S9" s="7" t="s">
        <v>33</v>
      </c>
      <c r="T9" s="7"/>
      <c r="U9" s="7" t="s">
        <v>34</v>
      </c>
      <c r="V9" s="9">
        <v>3043.05</v>
      </c>
      <c r="W9" s="9">
        <v>1312.16</v>
      </c>
      <c r="X9" s="9">
        <v>1211.74</v>
      </c>
      <c r="Y9" s="7">
        <v>0</v>
      </c>
      <c r="Z9" s="7">
        <v>519.15</v>
      </c>
    </row>
    <row r="10" spans="1:26" x14ac:dyDescent="0.35">
      <c r="A10" s="7" t="s">
        <v>27</v>
      </c>
      <c r="B10" s="7" t="s">
        <v>28</v>
      </c>
      <c r="C10" s="7" t="s">
        <v>43</v>
      </c>
      <c r="D10" s="7" t="s">
        <v>43</v>
      </c>
      <c r="E10" s="7" t="s">
        <v>29</v>
      </c>
      <c r="F10" s="7" t="s">
        <v>29</v>
      </c>
      <c r="G10" s="7">
        <v>2017</v>
      </c>
      <c r="H10" s="7" t="str">
        <f>CONCATENATE("14270212872")</f>
        <v>14270212872</v>
      </c>
      <c r="I10" s="7" t="s">
        <v>36</v>
      </c>
      <c r="J10" s="7" t="s">
        <v>31</v>
      </c>
      <c r="K10" s="7" t="str">
        <f>CONCATENATE("")</f>
        <v/>
      </c>
      <c r="L10" s="7" t="str">
        <f>CONCATENATE("19 19.2 6b")</f>
        <v>19 19.2 6b</v>
      </c>
      <c r="M10" s="7" t="str">
        <f>CONCATENATE("82001210416")</f>
        <v>82001210416</v>
      </c>
      <c r="N10" s="7" t="s">
        <v>61</v>
      </c>
      <c r="O10" s="7" t="s">
        <v>62</v>
      </c>
      <c r="P10" s="8">
        <v>44431</v>
      </c>
      <c r="Q10" s="7" t="s">
        <v>32</v>
      </c>
      <c r="R10" s="7" t="s">
        <v>37</v>
      </c>
      <c r="S10" s="7" t="s">
        <v>33</v>
      </c>
      <c r="T10" s="7"/>
      <c r="U10" s="7" t="s">
        <v>34</v>
      </c>
      <c r="V10" s="9">
        <v>38890.53</v>
      </c>
      <c r="W10" s="9">
        <v>16769.599999999999</v>
      </c>
      <c r="X10" s="9">
        <v>15486.21</v>
      </c>
      <c r="Y10" s="7">
        <v>0</v>
      </c>
      <c r="Z10" s="9">
        <v>6634.72</v>
      </c>
    </row>
    <row r="11" spans="1:26" x14ac:dyDescent="0.35">
      <c r="A11" s="7" t="s">
        <v>27</v>
      </c>
      <c r="B11" s="7" t="s">
        <v>42</v>
      </c>
      <c r="C11" s="7" t="s">
        <v>43</v>
      </c>
      <c r="D11" s="7" t="s">
        <v>57</v>
      </c>
      <c r="E11" s="7" t="s">
        <v>35</v>
      </c>
      <c r="F11" s="7" t="s">
        <v>63</v>
      </c>
      <c r="G11" s="7">
        <v>2018</v>
      </c>
      <c r="H11" s="7" t="str">
        <f>CONCATENATE("84240703268")</f>
        <v>84240703268</v>
      </c>
      <c r="I11" s="7" t="s">
        <v>36</v>
      </c>
      <c r="J11" s="7" t="s">
        <v>31</v>
      </c>
      <c r="K11" s="7" t="str">
        <f>CONCATENATE("")</f>
        <v/>
      </c>
      <c r="L11" s="7" t="str">
        <f>CONCATENATE("10 10.1 4a")</f>
        <v>10 10.1 4a</v>
      </c>
      <c r="M11" s="7" t="str">
        <f>CONCATENATE("GTNNMR50E43C770G")</f>
        <v>GTNNMR50E43C770G</v>
      </c>
      <c r="N11" s="7" t="s">
        <v>64</v>
      </c>
      <c r="O11" s="7" t="s">
        <v>65</v>
      </c>
      <c r="P11" s="8">
        <v>44144</v>
      </c>
      <c r="Q11" s="7" t="s">
        <v>32</v>
      </c>
      <c r="R11" s="7" t="s">
        <v>38</v>
      </c>
      <c r="S11" s="7" t="s">
        <v>33</v>
      </c>
      <c r="T11" s="7"/>
      <c r="U11" s="7" t="s">
        <v>34</v>
      </c>
      <c r="V11" s="7">
        <v>671.6</v>
      </c>
      <c r="W11" s="7">
        <v>289.58999999999997</v>
      </c>
      <c r="X11" s="7">
        <v>267.43</v>
      </c>
      <c r="Y11" s="7">
        <v>0</v>
      </c>
      <c r="Z11" s="7">
        <v>114.58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50</v>
      </c>
      <c r="E12" s="7" t="s">
        <v>29</v>
      </c>
      <c r="F12" s="7" t="s">
        <v>29</v>
      </c>
      <c r="G12" s="7">
        <v>2017</v>
      </c>
      <c r="H12" s="7" t="str">
        <f>CONCATENATE("14270214159")</f>
        <v>14270214159</v>
      </c>
      <c r="I12" s="7" t="s">
        <v>36</v>
      </c>
      <c r="J12" s="7" t="s">
        <v>31</v>
      </c>
      <c r="K12" s="7" t="str">
        <f>CONCATENATE("")</f>
        <v/>
      </c>
      <c r="L12" s="7" t="str">
        <f>CONCATENATE("4 4.3 2a")</f>
        <v>4 4.3 2a</v>
      </c>
      <c r="M12" s="7" t="str">
        <f>CONCATENATE("02124870441")</f>
        <v>02124870441</v>
      </c>
      <c r="N12" s="7" t="s">
        <v>66</v>
      </c>
      <c r="O12" s="7" t="s">
        <v>67</v>
      </c>
      <c r="P12" s="8">
        <v>44431</v>
      </c>
      <c r="Q12" s="7" t="s">
        <v>32</v>
      </c>
      <c r="R12" s="7" t="s">
        <v>37</v>
      </c>
      <c r="S12" s="7" t="s">
        <v>33</v>
      </c>
      <c r="T12" s="7"/>
      <c r="U12" s="7" t="s">
        <v>34</v>
      </c>
      <c r="V12" s="9">
        <v>134203.29999999999</v>
      </c>
      <c r="W12" s="9">
        <v>57868.46</v>
      </c>
      <c r="X12" s="9">
        <v>53439.75</v>
      </c>
      <c r="Y12" s="7">
        <v>0</v>
      </c>
      <c r="Z12" s="9">
        <v>22895.09</v>
      </c>
    </row>
    <row r="13" spans="1:26" ht="17.5" x14ac:dyDescent="0.35">
      <c r="A13" s="7" t="s">
        <v>27</v>
      </c>
      <c r="B13" s="7" t="s">
        <v>28</v>
      </c>
      <c r="C13" s="7" t="s">
        <v>43</v>
      </c>
      <c r="D13" s="7" t="s">
        <v>50</v>
      </c>
      <c r="E13" s="7" t="s">
        <v>29</v>
      </c>
      <c r="F13" s="7" t="s">
        <v>29</v>
      </c>
      <c r="G13" s="7">
        <v>2017</v>
      </c>
      <c r="H13" s="7" t="str">
        <f>CONCATENATE("14270212989")</f>
        <v>14270212989</v>
      </c>
      <c r="I13" s="7" t="s">
        <v>36</v>
      </c>
      <c r="J13" s="7" t="s">
        <v>31</v>
      </c>
      <c r="K13" s="7" t="str">
        <f>CONCATENATE("")</f>
        <v/>
      </c>
      <c r="L13" s="7" t="str">
        <f>CONCATENATE("21 21.1 2a")</f>
        <v>21 21.1 2a</v>
      </c>
      <c r="M13" s="7" t="str">
        <f>CONCATENATE("01782880445")</f>
        <v>01782880445</v>
      </c>
      <c r="N13" s="7" t="s">
        <v>68</v>
      </c>
      <c r="O13" s="7" t="s">
        <v>69</v>
      </c>
      <c r="P13" s="8">
        <v>44438</v>
      </c>
      <c r="Q13" s="7" t="s">
        <v>32</v>
      </c>
      <c r="R13" s="7" t="s">
        <v>38</v>
      </c>
      <c r="S13" s="7" t="s">
        <v>33</v>
      </c>
      <c r="T13" s="7"/>
      <c r="U13" s="7" t="s">
        <v>34</v>
      </c>
      <c r="V13" s="9">
        <v>1107.42</v>
      </c>
      <c r="W13" s="7">
        <v>477.52</v>
      </c>
      <c r="X13" s="7">
        <v>440.97</v>
      </c>
      <c r="Y13" s="7">
        <v>0</v>
      </c>
      <c r="Z13" s="7">
        <v>188.93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50</v>
      </c>
      <c r="E14" s="7" t="s">
        <v>41</v>
      </c>
      <c r="F14" s="7" t="s">
        <v>70</v>
      </c>
      <c r="G14" s="7">
        <v>2017</v>
      </c>
      <c r="H14" s="7" t="str">
        <f>CONCATENATE("14270213060")</f>
        <v>14270213060</v>
      </c>
      <c r="I14" s="7" t="s">
        <v>36</v>
      </c>
      <c r="J14" s="7" t="s">
        <v>31</v>
      </c>
      <c r="K14" s="7" t="str">
        <f>CONCATENATE("")</f>
        <v/>
      </c>
      <c r="L14" s="7" t="str">
        <f>CONCATENATE("21 21.1 2a")</f>
        <v>21 21.1 2a</v>
      </c>
      <c r="M14" s="7" t="str">
        <f>CONCATENATE("CLLNGL53M24F415C")</f>
        <v>CLLNGL53M24F415C</v>
      </c>
      <c r="N14" s="7" t="s">
        <v>71</v>
      </c>
      <c r="O14" s="7" t="s">
        <v>69</v>
      </c>
      <c r="P14" s="8">
        <v>44438</v>
      </c>
      <c r="Q14" s="7" t="s">
        <v>32</v>
      </c>
      <c r="R14" s="7" t="s">
        <v>38</v>
      </c>
      <c r="S14" s="7" t="s">
        <v>33</v>
      </c>
      <c r="T14" s="7"/>
      <c r="U14" s="7" t="s">
        <v>34</v>
      </c>
      <c r="V14" s="9">
        <v>7000</v>
      </c>
      <c r="W14" s="9">
        <v>3018.4</v>
      </c>
      <c r="X14" s="9">
        <v>2787.4</v>
      </c>
      <c r="Y14" s="7">
        <v>0</v>
      </c>
      <c r="Z14" s="9">
        <v>1194.2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50</v>
      </c>
      <c r="E15" s="7" t="s">
        <v>29</v>
      </c>
      <c r="F15" s="7" t="s">
        <v>29</v>
      </c>
      <c r="G15" s="7">
        <v>2017</v>
      </c>
      <c r="H15" s="7" t="str">
        <f>CONCATENATE("14270212997")</f>
        <v>14270212997</v>
      </c>
      <c r="I15" s="7" t="s">
        <v>36</v>
      </c>
      <c r="J15" s="7" t="s">
        <v>31</v>
      </c>
      <c r="K15" s="7" t="str">
        <f>CONCATENATE("")</f>
        <v/>
      </c>
      <c r="L15" s="7" t="str">
        <f>CONCATENATE("21 21.1 2a")</f>
        <v>21 21.1 2a</v>
      </c>
      <c r="M15" s="7" t="str">
        <f>CONCATENATE("FRNRRT70R27H321Y")</f>
        <v>FRNRRT70R27H321Y</v>
      </c>
      <c r="N15" s="7" t="s">
        <v>72</v>
      </c>
      <c r="O15" s="7" t="s">
        <v>69</v>
      </c>
      <c r="P15" s="8">
        <v>44438</v>
      </c>
      <c r="Q15" s="7" t="s">
        <v>32</v>
      </c>
      <c r="R15" s="7" t="s">
        <v>38</v>
      </c>
      <c r="S15" s="7" t="s">
        <v>33</v>
      </c>
      <c r="T15" s="7"/>
      <c r="U15" s="7" t="s">
        <v>34</v>
      </c>
      <c r="V15" s="9">
        <v>7000</v>
      </c>
      <c r="W15" s="9">
        <v>3018.4</v>
      </c>
      <c r="X15" s="9">
        <v>2787.4</v>
      </c>
      <c r="Y15" s="7">
        <v>0</v>
      </c>
      <c r="Z15" s="9">
        <v>1194.2</v>
      </c>
    </row>
    <row r="16" spans="1:26" x14ac:dyDescent="0.35">
      <c r="A16" s="7" t="s">
        <v>27</v>
      </c>
      <c r="B16" s="7" t="s">
        <v>28</v>
      </c>
      <c r="C16" s="7" t="s">
        <v>43</v>
      </c>
      <c r="D16" s="7" t="s">
        <v>50</v>
      </c>
      <c r="E16" s="7" t="s">
        <v>29</v>
      </c>
      <c r="F16" s="7" t="s">
        <v>29</v>
      </c>
      <c r="G16" s="7">
        <v>2017</v>
      </c>
      <c r="H16" s="7" t="str">
        <f>CONCATENATE("14270215446")</f>
        <v>14270215446</v>
      </c>
      <c r="I16" s="7" t="s">
        <v>36</v>
      </c>
      <c r="J16" s="7" t="s">
        <v>31</v>
      </c>
      <c r="K16" s="7" t="str">
        <f>CONCATENATE("")</f>
        <v/>
      </c>
      <c r="L16" s="7" t="str">
        <f>CONCATENATE("21 21.1 2a")</f>
        <v>21 21.1 2a</v>
      </c>
      <c r="M16" s="7" t="str">
        <f>CONCATENATE("GNTFNN68P13F520F")</f>
        <v>GNTFNN68P13F520F</v>
      </c>
      <c r="N16" s="7" t="s">
        <v>73</v>
      </c>
      <c r="O16" s="7" t="s">
        <v>69</v>
      </c>
      <c r="P16" s="8">
        <v>44438</v>
      </c>
      <c r="Q16" s="7" t="s">
        <v>32</v>
      </c>
      <c r="R16" s="7" t="s">
        <v>38</v>
      </c>
      <c r="S16" s="7" t="s">
        <v>33</v>
      </c>
      <c r="T16" s="7"/>
      <c r="U16" s="7" t="s">
        <v>34</v>
      </c>
      <c r="V16" s="9">
        <v>7000</v>
      </c>
      <c r="W16" s="9">
        <v>3018.4</v>
      </c>
      <c r="X16" s="9">
        <v>2787.4</v>
      </c>
      <c r="Y16" s="7">
        <v>0</v>
      </c>
      <c r="Z16" s="9">
        <v>1194.2</v>
      </c>
    </row>
    <row r="17" spans="1:26" x14ac:dyDescent="0.35">
      <c r="A17" s="7" t="s">
        <v>27</v>
      </c>
      <c r="B17" s="7" t="s">
        <v>28</v>
      </c>
      <c r="C17" s="7" t="s">
        <v>43</v>
      </c>
      <c r="D17" s="7" t="s">
        <v>50</v>
      </c>
      <c r="E17" s="7" t="s">
        <v>39</v>
      </c>
      <c r="F17" s="7" t="s">
        <v>74</v>
      </c>
      <c r="G17" s="7">
        <v>2017</v>
      </c>
      <c r="H17" s="7" t="str">
        <f>CONCATENATE("14270212955")</f>
        <v>14270212955</v>
      </c>
      <c r="I17" s="7" t="s">
        <v>36</v>
      </c>
      <c r="J17" s="7" t="s">
        <v>31</v>
      </c>
      <c r="K17" s="7" t="str">
        <f>CONCATENATE("")</f>
        <v/>
      </c>
      <c r="L17" s="7" t="str">
        <f>CONCATENATE("21 21.1 2a")</f>
        <v>21 21.1 2a</v>
      </c>
      <c r="M17" s="7" t="str">
        <f>CONCATENATE("LDDLRD85C02D542R")</f>
        <v>LDDLRD85C02D542R</v>
      </c>
      <c r="N17" s="7" t="s">
        <v>75</v>
      </c>
      <c r="O17" s="7" t="s">
        <v>69</v>
      </c>
      <c r="P17" s="8">
        <v>44438</v>
      </c>
      <c r="Q17" s="7" t="s">
        <v>32</v>
      </c>
      <c r="R17" s="7" t="s">
        <v>38</v>
      </c>
      <c r="S17" s="7" t="s">
        <v>33</v>
      </c>
      <c r="T17" s="7"/>
      <c r="U17" s="7" t="s">
        <v>34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28</v>
      </c>
      <c r="C18" s="7" t="s">
        <v>43</v>
      </c>
      <c r="D18" s="7" t="s">
        <v>50</v>
      </c>
      <c r="E18" s="7" t="s">
        <v>41</v>
      </c>
      <c r="F18" s="7" t="s">
        <v>76</v>
      </c>
      <c r="G18" s="7">
        <v>2017</v>
      </c>
      <c r="H18" s="7" t="str">
        <f>CONCATENATE("14270213037")</f>
        <v>14270213037</v>
      </c>
      <c r="I18" s="7" t="s">
        <v>36</v>
      </c>
      <c r="J18" s="7" t="s">
        <v>31</v>
      </c>
      <c r="K18" s="7" t="str">
        <f>CONCATENATE("")</f>
        <v/>
      </c>
      <c r="L18" s="7" t="str">
        <f>CONCATENATE("21 21.1 2a")</f>
        <v>21 21.1 2a</v>
      </c>
      <c r="M18" s="7" t="str">
        <f>CONCATENATE("MNAMRC82A16L949T")</f>
        <v>MNAMRC82A16L949T</v>
      </c>
      <c r="N18" s="7" t="s">
        <v>77</v>
      </c>
      <c r="O18" s="7" t="s">
        <v>69</v>
      </c>
      <c r="P18" s="8">
        <v>44438</v>
      </c>
      <c r="Q18" s="7" t="s">
        <v>32</v>
      </c>
      <c r="R18" s="7" t="s">
        <v>38</v>
      </c>
      <c r="S18" s="7" t="s">
        <v>33</v>
      </c>
      <c r="T18" s="7"/>
      <c r="U18" s="7" t="s">
        <v>34</v>
      </c>
      <c r="V18" s="9">
        <v>1467.34</v>
      </c>
      <c r="W18" s="7">
        <v>632.72</v>
      </c>
      <c r="X18" s="7">
        <v>584.29</v>
      </c>
      <c r="Y18" s="7">
        <v>0</v>
      </c>
      <c r="Z18" s="7">
        <v>250.33</v>
      </c>
    </row>
    <row r="19" spans="1:26" x14ac:dyDescent="0.35">
      <c r="A19" s="7" t="s">
        <v>27</v>
      </c>
      <c r="B19" s="7" t="s">
        <v>28</v>
      </c>
      <c r="C19" s="7" t="s">
        <v>43</v>
      </c>
      <c r="D19" s="7" t="s">
        <v>50</v>
      </c>
      <c r="E19" s="7" t="s">
        <v>41</v>
      </c>
      <c r="F19" s="7" t="s">
        <v>76</v>
      </c>
      <c r="G19" s="7">
        <v>2017</v>
      </c>
      <c r="H19" s="7" t="str">
        <f>CONCATENATE("14270212971")</f>
        <v>14270212971</v>
      </c>
      <c r="I19" s="7" t="s">
        <v>36</v>
      </c>
      <c r="J19" s="7" t="s">
        <v>31</v>
      </c>
      <c r="K19" s="7" t="str">
        <f>CONCATENATE("")</f>
        <v/>
      </c>
      <c r="L19" s="7" t="str">
        <f>CONCATENATE("21 21.1 2a")</f>
        <v>21 21.1 2a</v>
      </c>
      <c r="M19" s="7" t="str">
        <f>CONCATENATE("PGNMNL77M68H769I")</f>
        <v>PGNMNL77M68H769I</v>
      </c>
      <c r="N19" s="7" t="s">
        <v>78</v>
      </c>
      <c r="O19" s="7" t="s">
        <v>69</v>
      </c>
      <c r="P19" s="8">
        <v>44438</v>
      </c>
      <c r="Q19" s="7" t="s">
        <v>32</v>
      </c>
      <c r="R19" s="7" t="s">
        <v>38</v>
      </c>
      <c r="S19" s="7" t="s">
        <v>33</v>
      </c>
      <c r="T19" s="7"/>
      <c r="U19" s="7" t="s">
        <v>34</v>
      </c>
      <c r="V19" s="9">
        <v>3264.96</v>
      </c>
      <c r="W19" s="9">
        <v>1407.85</v>
      </c>
      <c r="X19" s="9">
        <v>1300.1099999999999</v>
      </c>
      <c r="Y19" s="7">
        <v>0</v>
      </c>
      <c r="Z19" s="7">
        <v>557</v>
      </c>
    </row>
    <row r="20" spans="1:26" x14ac:dyDescent="0.35">
      <c r="A20" s="7" t="s">
        <v>27</v>
      </c>
      <c r="B20" s="7" t="s">
        <v>28</v>
      </c>
      <c r="C20" s="7" t="s">
        <v>43</v>
      </c>
      <c r="D20" s="7" t="s">
        <v>50</v>
      </c>
      <c r="E20" s="7" t="s">
        <v>39</v>
      </c>
      <c r="F20" s="7" t="s">
        <v>79</v>
      </c>
      <c r="G20" s="7">
        <v>2017</v>
      </c>
      <c r="H20" s="7" t="str">
        <f>CONCATENATE("14270228811")</f>
        <v>14270228811</v>
      </c>
      <c r="I20" s="7" t="s">
        <v>36</v>
      </c>
      <c r="J20" s="7" t="s">
        <v>31</v>
      </c>
      <c r="K20" s="7" t="str">
        <f>CONCATENATE("")</f>
        <v/>
      </c>
      <c r="L20" s="7" t="str">
        <f>CONCATENATE("21 21.1 2a")</f>
        <v>21 21.1 2a</v>
      </c>
      <c r="M20" s="7" t="str">
        <f>CONCATENATE("PRNRNE63D61Z126Y")</f>
        <v>PRNRNE63D61Z126Y</v>
      </c>
      <c r="N20" s="7" t="s">
        <v>80</v>
      </c>
      <c r="O20" s="7" t="s">
        <v>69</v>
      </c>
      <c r="P20" s="8">
        <v>44438</v>
      </c>
      <c r="Q20" s="7" t="s">
        <v>32</v>
      </c>
      <c r="R20" s="7" t="s">
        <v>38</v>
      </c>
      <c r="S20" s="7" t="s">
        <v>33</v>
      </c>
      <c r="T20" s="7"/>
      <c r="U20" s="7" t="s">
        <v>34</v>
      </c>
      <c r="V20" s="9">
        <v>5872.64</v>
      </c>
      <c r="W20" s="9">
        <v>2532.2800000000002</v>
      </c>
      <c r="X20" s="9">
        <v>2338.4899999999998</v>
      </c>
      <c r="Y20" s="7">
        <v>0</v>
      </c>
      <c r="Z20" s="9">
        <v>1001.87</v>
      </c>
    </row>
    <row r="21" spans="1:26" x14ac:dyDescent="0.35">
      <c r="A21" s="7" t="s">
        <v>27</v>
      </c>
      <c r="B21" s="7" t="s">
        <v>28</v>
      </c>
      <c r="C21" s="7" t="s">
        <v>43</v>
      </c>
      <c r="D21" s="7" t="s">
        <v>50</v>
      </c>
      <c r="E21" s="7" t="s">
        <v>29</v>
      </c>
      <c r="F21" s="7" t="s">
        <v>29</v>
      </c>
      <c r="G21" s="7">
        <v>2017</v>
      </c>
      <c r="H21" s="7" t="str">
        <f>CONCATENATE("14270213052")</f>
        <v>14270213052</v>
      </c>
      <c r="I21" s="7" t="s">
        <v>36</v>
      </c>
      <c r="J21" s="7" t="s">
        <v>31</v>
      </c>
      <c r="K21" s="7" t="str">
        <f>CONCATENATE("")</f>
        <v/>
      </c>
      <c r="L21" s="7" t="str">
        <f>CONCATENATE("21 21.1 2a")</f>
        <v>21 21.1 2a</v>
      </c>
      <c r="M21" s="7" t="str">
        <f>CONCATENATE("SLNMRC62B17L736Q")</f>
        <v>SLNMRC62B17L736Q</v>
      </c>
      <c r="N21" s="7" t="s">
        <v>81</v>
      </c>
      <c r="O21" s="7" t="s">
        <v>69</v>
      </c>
      <c r="P21" s="8">
        <v>44438</v>
      </c>
      <c r="Q21" s="7" t="s">
        <v>32</v>
      </c>
      <c r="R21" s="7" t="s">
        <v>38</v>
      </c>
      <c r="S21" s="7" t="s">
        <v>33</v>
      </c>
      <c r="T21" s="7"/>
      <c r="U21" s="7" t="s">
        <v>34</v>
      </c>
      <c r="V21" s="9">
        <v>3283.44</v>
      </c>
      <c r="W21" s="9">
        <v>1415.82</v>
      </c>
      <c r="X21" s="9">
        <v>1307.47</v>
      </c>
      <c r="Y21" s="7">
        <v>0</v>
      </c>
      <c r="Z21" s="7">
        <v>560.15</v>
      </c>
    </row>
    <row r="22" spans="1:26" x14ac:dyDescent="0.35">
      <c r="A22" s="7" t="s">
        <v>27</v>
      </c>
      <c r="B22" s="7" t="s">
        <v>28</v>
      </c>
      <c r="C22" s="7" t="s">
        <v>43</v>
      </c>
      <c r="D22" s="7" t="s">
        <v>50</v>
      </c>
      <c r="E22" s="7" t="s">
        <v>29</v>
      </c>
      <c r="F22" s="7" t="s">
        <v>29</v>
      </c>
      <c r="G22" s="7">
        <v>2017</v>
      </c>
      <c r="H22" s="7" t="str">
        <f>CONCATENATE("14270213011")</f>
        <v>14270213011</v>
      </c>
      <c r="I22" s="7" t="s">
        <v>36</v>
      </c>
      <c r="J22" s="7" t="s">
        <v>31</v>
      </c>
      <c r="K22" s="7" t="str">
        <f>CONCATENATE("")</f>
        <v/>
      </c>
      <c r="L22" s="7" t="str">
        <f>CONCATENATE("21 21.1 2a")</f>
        <v>21 21.1 2a</v>
      </c>
      <c r="M22" s="7" t="str">
        <f>CONCATENATE("01980350449")</f>
        <v>01980350449</v>
      </c>
      <c r="N22" s="7" t="s">
        <v>82</v>
      </c>
      <c r="O22" s="7" t="s">
        <v>69</v>
      </c>
      <c r="P22" s="8">
        <v>44438</v>
      </c>
      <c r="Q22" s="7" t="s">
        <v>32</v>
      </c>
      <c r="R22" s="7" t="s">
        <v>38</v>
      </c>
      <c r="S22" s="7" t="s">
        <v>33</v>
      </c>
      <c r="T22" s="7"/>
      <c r="U22" s="7" t="s">
        <v>34</v>
      </c>
      <c r="V22" s="9">
        <v>2340.77</v>
      </c>
      <c r="W22" s="9">
        <v>1009.34</v>
      </c>
      <c r="X22" s="7">
        <v>932.09</v>
      </c>
      <c r="Y22" s="7">
        <v>0</v>
      </c>
      <c r="Z22" s="7">
        <v>399.34</v>
      </c>
    </row>
    <row r="23" spans="1:26" x14ac:dyDescent="0.35">
      <c r="A23" s="7" t="s">
        <v>27</v>
      </c>
      <c r="B23" s="7" t="s">
        <v>28</v>
      </c>
      <c r="C23" s="7" t="s">
        <v>43</v>
      </c>
      <c r="D23" s="7" t="s">
        <v>50</v>
      </c>
      <c r="E23" s="7" t="s">
        <v>40</v>
      </c>
      <c r="F23" s="7" t="s">
        <v>83</v>
      </c>
      <c r="G23" s="7">
        <v>2017</v>
      </c>
      <c r="H23" s="7" t="str">
        <f>CONCATENATE("14270213094")</f>
        <v>14270213094</v>
      </c>
      <c r="I23" s="7" t="s">
        <v>36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CONCATENATE("WLFHLR66T51Z112P")</f>
        <v>WLFHLR66T51Z112P</v>
      </c>
      <c r="N23" s="7" t="s">
        <v>84</v>
      </c>
      <c r="O23" s="7" t="s">
        <v>69</v>
      </c>
      <c r="P23" s="8">
        <v>44438</v>
      </c>
      <c r="Q23" s="7" t="s">
        <v>32</v>
      </c>
      <c r="R23" s="7" t="s">
        <v>38</v>
      </c>
      <c r="S23" s="7" t="s">
        <v>33</v>
      </c>
      <c r="T23" s="7"/>
      <c r="U23" s="7" t="s">
        <v>34</v>
      </c>
      <c r="V23" s="9">
        <v>7000</v>
      </c>
      <c r="W23" s="9">
        <v>3018.4</v>
      </c>
      <c r="X23" s="9">
        <v>2787.4</v>
      </c>
      <c r="Y23" s="7">
        <v>0</v>
      </c>
      <c r="Z23" s="9">
        <v>1194.2</v>
      </c>
    </row>
    <row r="24" spans="1:26" x14ac:dyDescent="0.35">
      <c r="A24" s="7" t="s">
        <v>27</v>
      </c>
      <c r="B24" s="7" t="s">
        <v>28</v>
      </c>
      <c r="C24" s="7" t="s">
        <v>43</v>
      </c>
      <c r="D24" s="7" t="s">
        <v>50</v>
      </c>
      <c r="E24" s="7" t="s">
        <v>29</v>
      </c>
      <c r="F24" s="7" t="s">
        <v>29</v>
      </c>
      <c r="G24" s="7">
        <v>2017</v>
      </c>
      <c r="H24" s="7" t="str">
        <f>CONCATENATE("14270213045")</f>
        <v>14270213045</v>
      </c>
      <c r="I24" s="7" t="s">
        <v>36</v>
      </c>
      <c r="J24" s="7" t="s">
        <v>31</v>
      </c>
      <c r="K24" s="7" t="str">
        <f>CONCATENATE("")</f>
        <v/>
      </c>
      <c r="L24" s="7" t="str">
        <f>CONCATENATE("21 21.1 2a")</f>
        <v>21 21.1 2a</v>
      </c>
      <c r="M24" s="7" t="str">
        <f>CONCATENATE("BRNMGD69H56G005S")</f>
        <v>BRNMGD69H56G005S</v>
      </c>
      <c r="N24" s="7" t="s">
        <v>85</v>
      </c>
      <c r="O24" s="7" t="s">
        <v>69</v>
      </c>
      <c r="P24" s="8">
        <v>44438</v>
      </c>
      <c r="Q24" s="7" t="s">
        <v>32</v>
      </c>
      <c r="R24" s="7" t="s">
        <v>38</v>
      </c>
      <c r="S24" s="7" t="s">
        <v>33</v>
      </c>
      <c r="T24" s="7"/>
      <c r="U24" s="7" t="s">
        <v>34</v>
      </c>
      <c r="V24" s="9">
        <v>1483.9</v>
      </c>
      <c r="W24" s="7">
        <v>639.86</v>
      </c>
      <c r="X24" s="7">
        <v>590.89</v>
      </c>
      <c r="Y24" s="7">
        <v>0</v>
      </c>
      <c r="Z24" s="7">
        <v>253.15</v>
      </c>
    </row>
    <row r="25" spans="1:26" x14ac:dyDescent="0.35">
      <c r="A25" s="7" t="s">
        <v>27</v>
      </c>
      <c r="B25" s="7" t="s">
        <v>28</v>
      </c>
      <c r="C25" s="7" t="s">
        <v>43</v>
      </c>
      <c r="D25" s="7" t="s">
        <v>50</v>
      </c>
      <c r="E25" s="7" t="s">
        <v>39</v>
      </c>
      <c r="F25" s="7" t="s">
        <v>79</v>
      </c>
      <c r="G25" s="7">
        <v>2017</v>
      </c>
      <c r="H25" s="7" t="str">
        <f>CONCATENATE("14270213003")</f>
        <v>14270213003</v>
      </c>
      <c r="I25" s="7" t="s">
        <v>36</v>
      </c>
      <c r="J25" s="7" t="s">
        <v>31</v>
      </c>
      <c r="K25" s="7" t="str">
        <f>CONCATENATE("")</f>
        <v/>
      </c>
      <c r="L25" s="7" t="str">
        <f>CONCATENATE("21 21.1 2a")</f>
        <v>21 21.1 2a</v>
      </c>
      <c r="M25" s="7" t="str">
        <f>CONCATENATE("CRLPIO58S27F415Y")</f>
        <v>CRLPIO58S27F415Y</v>
      </c>
      <c r="N25" s="7" t="s">
        <v>86</v>
      </c>
      <c r="O25" s="7" t="s">
        <v>69</v>
      </c>
      <c r="P25" s="8">
        <v>44438</v>
      </c>
      <c r="Q25" s="7" t="s">
        <v>32</v>
      </c>
      <c r="R25" s="7" t="s">
        <v>38</v>
      </c>
      <c r="S25" s="7" t="s">
        <v>33</v>
      </c>
      <c r="T25" s="7"/>
      <c r="U25" s="7" t="s">
        <v>34</v>
      </c>
      <c r="V25" s="9">
        <v>7000</v>
      </c>
      <c r="W25" s="9">
        <v>3018.4</v>
      </c>
      <c r="X25" s="9">
        <v>2787.4</v>
      </c>
      <c r="Y25" s="7">
        <v>0</v>
      </c>
      <c r="Z25" s="9">
        <v>1194.2</v>
      </c>
    </row>
    <row r="26" spans="1:26" x14ac:dyDescent="0.35">
      <c r="A26" s="7" t="s">
        <v>27</v>
      </c>
      <c r="B26" s="7" t="s">
        <v>28</v>
      </c>
      <c r="C26" s="7" t="s">
        <v>43</v>
      </c>
      <c r="D26" s="7" t="s">
        <v>50</v>
      </c>
      <c r="E26" s="7" t="s">
        <v>87</v>
      </c>
      <c r="F26" s="7" t="s">
        <v>88</v>
      </c>
      <c r="G26" s="7">
        <v>2017</v>
      </c>
      <c r="H26" s="7" t="str">
        <f>CONCATENATE("14270219992")</f>
        <v>14270219992</v>
      </c>
      <c r="I26" s="7" t="s">
        <v>36</v>
      </c>
      <c r="J26" s="7" t="s">
        <v>31</v>
      </c>
      <c r="K26" s="7" t="str">
        <f>CONCATENATE("")</f>
        <v/>
      </c>
      <c r="L26" s="7" t="str">
        <f>CONCATENATE("4 4.1 2a")</f>
        <v>4 4.1 2a</v>
      </c>
      <c r="M26" s="7" t="str">
        <f>CONCATENATE("02274660444")</f>
        <v>02274660444</v>
      </c>
      <c r="N26" s="7" t="s">
        <v>89</v>
      </c>
      <c r="O26" s="7" t="s">
        <v>90</v>
      </c>
      <c r="P26" s="8">
        <v>44438</v>
      </c>
      <c r="Q26" s="7" t="s">
        <v>32</v>
      </c>
      <c r="R26" s="7" t="s">
        <v>38</v>
      </c>
      <c r="S26" s="7" t="s">
        <v>33</v>
      </c>
      <c r="T26" s="7"/>
      <c r="U26" s="7" t="s">
        <v>34</v>
      </c>
      <c r="V26" s="9">
        <v>91565.15</v>
      </c>
      <c r="W26" s="9">
        <v>39482.89</v>
      </c>
      <c r="X26" s="9">
        <v>36461.24</v>
      </c>
      <c r="Y26" s="7">
        <v>0</v>
      </c>
      <c r="Z26" s="9">
        <v>15621.02</v>
      </c>
    </row>
    <row r="27" spans="1:26" x14ac:dyDescent="0.35">
      <c r="A27" s="7" t="s">
        <v>27</v>
      </c>
      <c r="B27" s="7" t="s">
        <v>28</v>
      </c>
      <c r="C27" s="7" t="s">
        <v>43</v>
      </c>
      <c r="D27" s="7" t="s">
        <v>50</v>
      </c>
      <c r="E27" s="7" t="s">
        <v>87</v>
      </c>
      <c r="F27" s="7" t="s">
        <v>88</v>
      </c>
      <c r="G27" s="7">
        <v>2017</v>
      </c>
      <c r="H27" s="7" t="str">
        <f>CONCATENATE("14270220008")</f>
        <v>14270220008</v>
      </c>
      <c r="I27" s="7" t="s">
        <v>36</v>
      </c>
      <c r="J27" s="7" t="s">
        <v>31</v>
      </c>
      <c r="K27" s="7" t="str">
        <f>CONCATENATE("")</f>
        <v/>
      </c>
      <c r="L27" s="7" t="str">
        <f>CONCATENATE("6 6.1 2b")</f>
        <v>6 6.1 2b</v>
      </c>
      <c r="M27" s="7" t="str">
        <f>CONCATENATE("02274660444")</f>
        <v>02274660444</v>
      </c>
      <c r="N27" s="7" t="s">
        <v>89</v>
      </c>
      <c r="O27" s="7" t="s">
        <v>91</v>
      </c>
      <c r="P27" s="8">
        <v>44438</v>
      </c>
      <c r="Q27" s="7" t="s">
        <v>32</v>
      </c>
      <c r="R27" s="7" t="s">
        <v>38</v>
      </c>
      <c r="S27" s="7" t="s">
        <v>33</v>
      </c>
      <c r="T27" s="7"/>
      <c r="U27" s="7" t="s">
        <v>34</v>
      </c>
      <c r="V27" s="9">
        <v>42000</v>
      </c>
      <c r="W27" s="9">
        <v>18110.400000000001</v>
      </c>
      <c r="X27" s="9">
        <v>16724.400000000001</v>
      </c>
      <c r="Y27" s="7">
        <v>0</v>
      </c>
      <c r="Z27" s="9">
        <v>7165.2</v>
      </c>
    </row>
    <row r="28" spans="1:26" x14ac:dyDescent="0.35">
      <c r="A28" s="7" t="s">
        <v>27</v>
      </c>
      <c r="B28" s="7" t="s">
        <v>28</v>
      </c>
      <c r="C28" s="7" t="s">
        <v>43</v>
      </c>
      <c r="D28" s="7" t="s">
        <v>50</v>
      </c>
      <c r="E28" s="7" t="s">
        <v>35</v>
      </c>
      <c r="F28" s="7" t="s">
        <v>92</v>
      </c>
      <c r="G28" s="7">
        <v>2017</v>
      </c>
      <c r="H28" s="7" t="str">
        <f>CONCATENATE("14270213078")</f>
        <v>14270213078</v>
      </c>
      <c r="I28" s="7" t="s">
        <v>36</v>
      </c>
      <c r="J28" s="7" t="s">
        <v>31</v>
      </c>
      <c r="K28" s="7" t="str">
        <f>CONCATENATE("")</f>
        <v/>
      </c>
      <c r="L28" s="7" t="str">
        <f>CONCATENATE("21 21.1 2a")</f>
        <v>21 21.1 2a</v>
      </c>
      <c r="M28" s="7" t="str">
        <f>CONCATENATE("DNGMLL63H68F415U")</f>
        <v>DNGMLL63H68F415U</v>
      </c>
      <c r="N28" s="7" t="s">
        <v>93</v>
      </c>
      <c r="O28" s="7" t="s">
        <v>69</v>
      </c>
      <c r="P28" s="8">
        <v>44438</v>
      </c>
      <c r="Q28" s="7" t="s">
        <v>32</v>
      </c>
      <c r="R28" s="7" t="s">
        <v>38</v>
      </c>
      <c r="S28" s="7" t="s">
        <v>33</v>
      </c>
      <c r="T28" s="7"/>
      <c r="U28" s="7" t="s">
        <v>34</v>
      </c>
      <c r="V28" s="9">
        <v>3978.03</v>
      </c>
      <c r="W28" s="9">
        <v>1715.33</v>
      </c>
      <c r="X28" s="9">
        <v>1584.05</v>
      </c>
      <c r="Y28" s="7">
        <v>0</v>
      </c>
      <c r="Z28" s="7">
        <v>678.65</v>
      </c>
    </row>
    <row r="29" spans="1:26" x14ac:dyDescent="0.35">
      <c r="A29" s="7" t="s">
        <v>27</v>
      </c>
      <c r="B29" s="7" t="s">
        <v>28</v>
      </c>
      <c r="C29" s="7" t="s">
        <v>43</v>
      </c>
      <c r="D29" s="7" t="s">
        <v>50</v>
      </c>
      <c r="E29" s="7" t="s">
        <v>35</v>
      </c>
      <c r="F29" s="7" t="s">
        <v>92</v>
      </c>
      <c r="G29" s="7">
        <v>2017</v>
      </c>
      <c r="H29" s="7" t="str">
        <f>CONCATENATE("14270213029")</f>
        <v>14270213029</v>
      </c>
      <c r="I29" s="7" t="s">
        <v>36</v>
      </c>
      <c r="J29" s="7" t="s">
        <v>31</v>
      </c>
      <c r="K29" s="7" t="str">
        <f>CONCATENATE("")</f>
        <v/>
      </c>
      <c r="L29" s="7" t="str">
        <f>CONCATENATE("21 21.1 2a")</f>
        <v>21 21.1 2a</v>
      </c>
      <c r="M29" s="7" t="str">
        <f>CONCATENATE("01977060449")</f>
        <v>01977060449</v>
      </c>
      <c r="N29" s="7" t="s">
        <v>94</v>
      </c>
      <c r="O29" s="7" t="s">
        <v>69</v>
      </c>
      <c r="P29" s="8">
        <v>44438</v>
      </c>
      <c r="Q29" s="7" t="s">
        <v>32</v>
      </c>
      <c r="R29" s="7" t="s">
        <v>38</v>
      </c>
      <c r="S29" s="7" t="s">
        <v>33</v>
      </c>
      <c r="T29" s="7"/>
      <c r="U29" s="7" t="s">
        <v>34</v>
      </c>
      <c r="V29" s="9">
        <v>7000</v>
      </c>
      <c r="W29" s="9">
        <v>3018.4</v>
      </c>
      <c r="X29" s="9">
        <v>2787.4</v>
      </c>
      <c r="Y29" s="7">
        <v>0</v>
      </c>
      <c r="Z29" s="9">
        <v>1194.2</v>
      </c>
    </row>
    <row r="30" spans="1:26" x14ac:dyDescent="0.35">
      <c r="A30" s="7" t="s">
        <v>27</v>
      </c>
      <c r="B30" s="7" t="s">
        <v>28</v>
      </c>
      <c r="C30" s="7" t="s">
        <v>43</v>
      </c>
      <c r="D30" s="7" t="s">
        <v>50</v>
      </c>
      <c r="E30" s="7" t="s">
        <v>35</v>
      </c>
      <c r="F30" s="7" t="s">
        <v>92</v>
      </c>
      <c r="G30" s="7">
        <v>2017</v>
      </c>
      <c r="H30" s="7" t="str">
        <f>CONCATENATE("14270213086")</f>
        <v>14270213086</v>
      </c>
      <c r="I30" s="7" t="s">
        <v>36</v>
      </c>
      <c r="J30" s="7" t="s">
        <v>31</v>
      </c>
      <c r="K30" s="7" t="str">
        <f>CONCATENATE("")</f>
        <v/>
      </c>
      <c r="L30" s="7" t="str">
        <f>CONCATENATE("21 21.1 2a")</f>
        <v>21 21.1 2a</v>
      </c>
      <c r="M30" s="7" t="str">
        <f>CONCATENATE("01936460441")</f>
        <v>01936460441</v>
      </c>
      <c r="N30" s="7" t="s">
        <v>95</v>
      </c>
      <c r="O30" s="7" t="s">
        <v>69</v>
      </c>
      <c r="P30" s="8">
        <v>44438</v>
      </c>
      <c r="Q30" s="7" t="s">
        <v>32</v>
      </c>
      <c r="R30" s="7" t="s">
        <v>38</v>
      </c>
      <c r="S30" s="7" t="s">
        <v>33</v>
      </c>
      <c r="T30" s="7"/>
      <c r="U30" s="7" t="s">
        <v>34</v>
      </c>
      <c r="V30" s="9">
        <v>2460.11</v>
      </c>
      <c r="W30" s="9">
        <v>1060.8</v>
      </c>
      <c r="X30" s="7">
        <v>979.62</v>
      </c>
      <c r="Y30" s="7">
        <v>0</v>
      </c>
      <c r="Z30" s="7">
        <v>419.69</v>
      </c>
    </row>
  </sheetData>
  <mergeCells count="2">
    <mergeCell ref="A1:Y1"/>
    <mergeCell ref="A2:Y2"/>
  </mergeCells>
  <pageMargins left="0.75" right="0.75" top="1" bottom="1" header="0.5" footer="0.5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29051</vt:lpwstr>
  </property>
  <property fmtid="{D5CDD505-2E9C-101B-9397-08002B2CF9AE}" pid="4" name="OptimizationTime">
    <vt:lpwstr>20210920_1156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2021-09-20T08:49:58Z</dcterms:created>
  <dcterms:modified xsi:type="dcterms:W3CDTF">2021-09-20T08:50:44Z</dcterms:modified>
</cp:coreProperties>
</file>