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72/"/>
    </mc:Choice>
  </mc:AlternateContent>
  <xr:revisionPtr revIDLastSave="0" documentId="8_{9615992B-3C14-475D-AEF0-06F1CFEC1578}" xr6:coauthVersionLast="45" xr6:coauthVersionMax="45" xr10:uidLastSave="{00000000-0000-0000-0000-000000000000}"/>
  <bookViews>
    <workbookView xWindow="-110" yWindow="-110" windowWidth="19420" windowHeight="10420" xr2:uid="{6677B63C-1160-4C03-B7BA-CB195D45F330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4" i="1" l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<sst xmlns="http://schemas.openxmlformats.org/spreadsheetml/2006/main" count="741" uniqueCount="129">
  <si>
    <t>Dettaglio Domande Pagabili Decreto 472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</si>
  <si>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</si>
  <si>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</si>
  <si>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</si>
  <si>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</si>
  <si>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</si>
  <si>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</si>
  <si>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</si>
  <si>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</si>
  <si>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</si>
  <si>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</si>
  <si>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</si>
  <si>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</si>
  <si>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</si>
  <si>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</si>
  <si>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</si>
  <si>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</si>
  <si>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</si>
  <si>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</si>
  <si>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</si>
  <si>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</si>
  <si>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</si>
  <si>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</si>
  <si>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</si>
  <si>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</si>
  <si>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</si>
  <si>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</si>
  <si>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</si>
  <si>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</si>
  <si>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</si>
  <si>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</si>
  <si>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Trascinamenti</t>
  </si>
  <si>
    <t>In Liquidazione</t>
  </si>
  <si>
    <t>Saldo</t>
  </si>
  <si>
    <t>Co-Finanziato</t>
  </si>
  <si>
    <t>Ordinario</t>
  </si>
  <si>
    <t>CAA CIA srl</t>
  </si>
  <si>
    <t>SI</t>
  </si>
  <si>
    <t>Nuova Programmazione</t>
  </si>
  <si>
    <t>CAA Coldiretti srl</t>
  </si>
  <si>
    <t>Misure a Superficie</t>
  </si>
  <si>
    <t>CAA UNICAA srl</t>
  </si>
  <si>
    <t>CAA-CAF AGRI S.R.L.</t>
  </si>
  <si>
    <t>MARCHE</t>
  </si>
  <si>
    <t>SERV. DEC. AGRICOLTURA E ALIM. - MACERATA</t>
  </si>
  <si>
    <t>BRANDI GRAZIANO</t>
  </si>
  <si>
    <t>AGEA.ASR.2021.0916633</t>
  </si>
  <si>
    <t>SERV. DEC. AGRICOLTURA E ALIMENTAZIONE - PESARO</t>
  </si>
  <si>
    <t>COMUNE DI BARCHI</t>
  </si>
  <si>
    <t>AGEA.ASR.2021.0568683</t>
  </si>
  <si>
    <t>CAA CAF AGRI - PESARO E URBINO - 221</t>
  </si>
  <si>
    <t>SOCIETA' AGRICOLA BLASI AMEDEO E BLASI MARIA LILIA SS</t>
  </si>
  <si>
    <t>AGEA.ASR.2021.0945022</t>
  </si>
  <si>
    <t>CAA Coldiretti - MACERATA - 017</t>
  </si>
  <si>
    <t>TEZIO FARM SOCIETA' AGRICOLA S.R.L.</t>
  </si>
  <si>
    <t>SOCIETA' AGRICOLA MARI DI MARI ANDREA E FRANCESCO S.S.</t>
  </si>
  <si>
    <t>CAA Coldiretti - PESARO E URBINO - 008</t>
  </si>
  <si>
    <t>SOCIETA' AGRICOLA TIBERI FEDERICO &amp; C. SOCIETA' SEMPLICE</t>
  </si>
  <si>
    <t>SERV. DEC. AGRICOLTURA E ALIM. -ASCOLI PICENO</t>
  </si>
  <si>
    <t>CAA CIA - ASCOLI PICENO - 006</t>
  </si>
  <si>
    <t>MECOZZI ENZO</t>
  </si>
  <si>
    <t>AGEA.ASR.2021.0953763</t>
  </si>
  <si>
    <t>CAA CIA - ASCOLI PICENO - 001</t>
  </si>
  <si>
    <t>VAGNARELLI ENRICO</t>
  </si>
  <si>
    <t>CAA CIA - PESARO E URBINO - 002</t>
  </si>
  <si>
    <t>GORGOLINI LUISA</t>
  </si>
  <si>
    <t>CAA Coldiretti - MACERATA - 007</t>
  </si>
  <si>
    <t>MARZIALI NAZZARENA E VICERE' MARIO SOCIETA' SEMPLICE AGRICOLA</t>
  </si>
  <si>
    <t>SCIBE' SOCIETA' AGRICOLA SEMPLICE</t>
  </si>
  <si>
    <t>CAA Coldiretti - PESARO E URBINO - 013</t>
  </si>
  <si>
    <t>SOCIETA' AGRICOLA ROMITI SOCIETA' SEMPLICE</t>
  </si>
  <si>
    <t>CAA Coldiretti - PESARO E URBINO - 001</t>
  </si>
  <si>
    <t>MOCHI RAFFAELLA</t>
  </si>
  <si>
    <t>AGEA.ASR.2021.0946636</t>
  </si>
  <si>
    <t>SERV. DEC. AGRICOLTURA E ALIMENTAZIONE - ANCONA</t>
  </si>
  <si>
    <t>CAA CIA - ANCONA - 002</t>
  </si>
  <si>
    <t>MARINI AURELIO</t>
  </si>
  <si>
    <t>SABBATINI SILVIA</t>
  </si>
  <si>
    <t>SCARDACCHI LUCIANA</t>
  </si>
  <si>
    <t>CAA Coldiretti - ANCONA - 004</t>
  </si>
  <si>
    <t>SOCIETA' AGRICOLA LE BUCOLICHE S.S.</t>
  </si>
  <si>
    <t>SOCIETA' AGRICOLA PAIARDINI DI PAIARDINI TINO &amp; C. S.A.S.</t>
  </si>
  <si>
    <t>SOCIETA' AGRICOLA SAN BENEDETTO S.S.</t>
  </si>
  <si>
    <t>CAA CAF AGRI - ANCONA - 224</t>
  </si>
  <si>
    <t>RINALDI ROBERTA</t>
  </si>
  <si>
    <t>CAA CIA - ANCONA - 006</t>
  </si>
  <si>
    <t>MONTALBINI CRISTINA</t>
  </si>
  <si>
    <t>7V S.A.S. AGRICOLA DI VILLOTTI FRANCESCO E C.</t>
  </si>
  <si>
    <t>AGEA.ASR.2021.0946635</t>
  </si>
  <si>
    <t>CAA Coldiretti - ASCOLI PICENO - 030</t>
  </si>
  <si>
    <t>AZ.AGR.FIORENIRE DI COCCI P.F. E COCCI C. S.S. SOC. AGRICOLA</t>
  </si>
  <si>
    <t>CIOCCOLONI FRANCESCO</t>
  </si>
  <si>
    <t>CAA Coldiretti - ASCOLI PICENO - 025</t>
  </si>
  <si>
    <t>FRANCESCONI GUGLIELMO</t>
  </si>
  <si>
    <t>CAA Coldiretti - PESARO E URBINO - 004</t>
  </si>
  <si>
    <t>MANENTI STEFANO</t>
  </si>
  <si>
    <t>ORTENZI MARIA</t>
  </si>
  <si>
    <t>SOCIETA AGRICOLA IL FRUTTETO S.S.</t>
  </si>
  <si>
    <t>STEENBERGEN ALBERT</t>
  </si>
  <si>
    <t>PICIOTTI IACOPO</t>
  </si>
  <si>
    <t>AZIENDA AGRICOLA DUE EMME DI VENANZI MASSIMO E MAURIZIO S.S.</t>
  </si>
  <si>
    <t>CAA CIA - PESARO E URBINO - 006</t>
  </si>
  <si>
    <t>GHIANDONI GIULIANO</t>
  </si>
  <si>
    <t>SOCIETA' AGRICOLA MAROZZI FABIO MAROZZI ALBANO E SANTARELLI IVANA S.S.</t>
  </si>
  <si>
    <t>RAPACCIONI GIULIANA</t>
  </si>
  <si>
    <t>AGRI MARIANI SOCIETA' SEMPLICE AGRICOLA</t>
  </si>
  <si>
    <t>BECCACECI LORENA</t>
  </si>
  <si>
    <t>CAA Coldiretti - ANCONA - 003</t>
  </si>
  <si>
    <t>BONIFAZI MAURILIA</t>
  </si>
  <si>
    <t>CAPORALETTI ELVIRA</t>
  </si>
  <si>
    <t>CURINA LORENZO</t>
  </si>
  <si>
    <t>FILODIVINO SOCIETA' AGRICOLA FORESTALE S.R.L.</t>
  </si>
  <si>
    <t>CAA CIA - ASCOLI PICENO - 004</t>
  </si>
  <si>
    <t>LE VIGNE DI CLEMENTINA FABI SOCIETA' AGRICOLA A R. L.</t>
  </si>
  <si>
    <t>LANDI LUCIANO</t>
  </si>
  <si>
    <t>CONSORZIO MARCHE BIOLOGICHE SOC.COOP AGR</t>
  </si>
  <si>
    <t>AGEA.ASR.2021.0946523</t>
  </si>
  <si>
    <t>CAA CIA - PESARO E URBINO - 007</t>
  </si>
  <si>
    <t>FUMELLI WANDA</t>
  </si>
  <si>
    <t>LOSCHI TERESA MARIA</t>
  </si>
  <si>
    <t>CAA Coldiretti - ASCOLI PICENO - 015</t>
  </si>
  <si>
    <t>MAZZONI PAOLO</t>
  </si>
  <si>
    <t>CADABO' SOCIETA' SEMPLICE AGRICOLA DI BUSCHI MATTEO E LANDI ROSSANO</t>
  </si>
  <si>
    <t>CASACCIA MARIO</t>
  </si>
  <si>
    <t>FIORINI CARLA</t>
  </si>
  <si>
    <t>CAA UNICAA - ASCOLI PICENO - 003</t>
  </si>
  <si>
    <t>ANTOLINI ETTORE</t>
  </si>
  <si>
    <t>CAA CAF AGRI - ASCOLI PICENO - 222</t>
  </si>
  <si>
    <t>CICCIOLI PAOLO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</si>
</sst>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6EEB3-84FC-40D1-A0D2-E0A56CF1A264}">
  <dimension ref="A1:Z54"/>
  <sheetViews>
    <sheetView showGridLines="0" tabSelected="1" workbookViewId="0">
      <selection activeCell="G57" sqref="G57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1.269531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1.5429687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43</v>
      </c>
      <c r="D4" s="7" t="s">
        <v>44</v>
      </c>
      <c r="E4" s="7" t="s">
        <v>29</v>
      </c>
      <c r="F4" s="7" t="s">
        <v>29</v>
      </c>
      <c r="G4" s="7">
        <v>2017</v>
      </c>
      <c r="H4" s="7" t="str">
        <f>_xlfn.CONCAT("14270173744")</f>
        <v>14270173744</v>
      </c>
      <c r="I4" s="7" t="s">
        <v>30</v>
      </c>
      <c r="J4" s="7" t="s">
        <v>38</v>
      </c>
      <c r="K4" s="7" t="str">
        <f>_xlfn.CONCAT("")</f>
        <v/>
      </c>
      <c r="L4" s="7" t="str">
        <f>_xlfn.CONCAT("4 4.1 2a")</f>
        <v>4 4.1 2a</v>
      </c>
      <c r="M4" s="7" t="str">
        <f>_xlfn.CONCAT("BRNGZN70P29H211F")</f>
        <v>BRNGZN70P29H211F</v>
      </c>
      <c r="N4" s="7" t="s">
        <v>45</v>
      </c>
      <c r="O4" s="7" t="s">
        <v>46</v>
      </c>
      <c r="P4" s="8">
        <v>44383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20500.66</v>
      </c>
      <c r="W4" s="9">
        <v>8839.8799999999992</v>
      </c>
      <c r="X4" s="9">
        <v>8163.36</v>
      </c>
      <c r="Y4" s="7">
        <v>0</v>
      </c>
      <c r="Z4" s="9">
        <v>3497.42</v>
      </c>
    </row>
    <row r="5" spans="1:26" x14ac:dyDescent="0.35">
      <c r="A5" s="7" t="s">
        <v>27</v>
      </c>
      <c r="B5" s="7" t="s">
        <v>28</v>
      </c>
      <c r="C5" s="7" t="s">
        <v>43</v>
      </c>
      <c r="D5" s="7" t="s">
        <v>47</v>
      </c>
      <c r="E5" s="7" t="s">
        <v>29</v>
      </c>
      <c r="F5" s="7" t="s">
        <v>29</v>
      </c>
      <c r="G5" s="7">
        <v>2008</v>
      </c>
      <c r="H5" s="7" t="str">
        <f>_xlfn.CONCAT("84758370005")</f>
        <v>84758370005</v>
      </c>
      <c r="I5" s="7" t="s">
        <v>30</v>
      </c>
      <c r="J5" s="7" t="s">
        <v>31</v>
      </c>
      <c r="K5" s="7" t="str">
        <f>_xlfn.CONCAT("413")</f>
        <v>413</v>
      </c>
      <c r="L5" s="7" t="str">
        <f>_xlfn.CONCAT("19 19.2 6b")</f>
        <v>19 19.2 6b</v>
      </c>
      <c r="M5" s="7" t="str">
        <f>_xlfn.CONCAT("81001750413")</f>
        <v>81001750413</v>
      </c>
      <c r="N5" s="7" t="s">
        <v>48</v>
      </c>
      <c r="O5" s="7" t="s">
        <v>49</v>
      </c>
      <c r="P5" s="8">
        <v>44397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26141.279999999999</v>
      </c>
      <c r="W5" s="9">
        <v>11272.12</v>
      </c>
      <c r="X5" s="9">
        <v>10409.459999999999</v>
      </c>
      <c r="Y5" s="7">
        <v>0</v>
      </c>
      <c r="Z5" s="9">
        <v>4459.7</v>
      </c>
    </row>
    <row r="6" spans="1:26" x14ac:dyDescent="0.35">
      <c r="A6" s="7" t="s">
        <v>27</v>
      </c>
      <c r="B6" s="7" t="s">
        <v>28</v>
      </c>
      <c r="C6" s="7" t="s">
        <v>43</v>
      </c>
      <c r="D6" s="7" t="s">
        <v>47</v>
      </c>
      <c r="E6" s="7" t="s">
        <v>42</v>
      </c>
      <c r="F6" s="7" t="s">
        <v>50</v>
      </c>
      <c r="G6" s="7">
        <v>2017</v>
      </c>
      <c r="H6" s="7" t="str">
        <f>_xlfn.CONCAT("14270187363")</f>
        <v>14270187363</v>
      </c>
      <c r="I6" s="7" t="s">
        <v>37</v>
      </c>
      <c r="J6" s="7" t="s">
        <v>38</v>
      </c>
      <c r="K6" s="7" t="str">
        <f>_xlfn.CONCAT("")</f>
        <v/>
      </c>
      <c r="L6" s="7" t="str">
        <f>_xlfn.CONCAT("21 21.1 2a")</f>
        <v>21 21.1 2a</v>
      </c>
      <c r="M6" s="7" t="str">
        <f>_xlfn.CONCAT("01034440410")</f>
        <v>01034440410</v>
      </c>
      <c r="N6" s="7" t="s">
        <v>51</v>
      </c>
      <c r="O6" s="7" t="s">
        <v>52</v>
      </c>
      <c r="P6" s="8">
        <v>44396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1650</v>
      </c>
      <c r="W6" s="7">
        <v>711.48</v>
      </c>
      <c r="X6" s="7">
        <v>657.03</v>
      </c>
      <c r="Y6" s="7">
        <v>0</v>
      </c>
      <c r="Z6" s="7">
        <v>281.49</v>
      </c>
    </row>
    <row r="7" spans="1:26" x14ac:dyDescent="0.35">
      <c r="A7" s="7" t="s">
        <v>27</v>
      </c>
      <c r="B7" s="7" t="s">
        <v>28</v>
      </c>
      <c r="C7" s="7" t="s">
        <v>43</v>
      </c>
      <c r="D7" s="7" t="s">
        <v>44</v>
      </c>
      <c r="E7" s="7" t="s">
        <v>39</v>
      </c>
      <c r="F7" s="7" t="s">
        <v>53</v>
      </c>
      <c r="G7" s="7">
        <v>2017</v>
      </c>
      <c r="H7" s="7" t="str">
        <f>_xlfn.CONCAT("14270187355")</f>
        <v>14270187355</v>
      </c>
      <c r="I7" s="7" t="s">
        <v>30</v>
      </c>
      <c r="J7" s="7" t="s">
        <v>38</v>
      </c>
      <c r="K7" s="7" t="str">
        <f>_xlfn.CONCAT("")</f>
        <v/>
      </c>
      <c r="L7" s="7" t="str">
        <f>_xlfn.CONCAT("21 21.1 2a")</f>
        <v>21 21.1 2a</v>
      </c>
      <c r="M7" s="7" t="str">
        <f>_xlfn.CONCAT("03589610546")</f>
        <v>03589610546</v>
      </c>
      <c r="N7" s="7" t="s">
        <v>54</v>
      </c>
      <c r="O7" s="7" t="s">
        <v>52</v>
      </c>
      <c r="P7" s="8">
        <v>44396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1260</v>
      </c>
      <c r="W7" s="7">
        <v>543.30999999999995</v>
      </c>
      <c r="X7" s="7">
        <v>501.73</v>
      </c>
      <c r="Y7" s="7">
        <v>0</v>
      </c>
      <c r="Z7" s="7">
        <v>214.96</v>
      </c>
    </row>
    <row r="8" spans="1:26" x14ac:dyDescent="0.35">
      <c r="A8" s="7" t="s">
        <v>27</v>
      </c>
      <c r="B8" s="7" t="s">
        <v>28</v>
      </c>
      <c r="C8" s="7" t="s">
        <v>43</v>
      </c>
      <c r="D8" s="7" t="s">
        <v>44</v>
      </c>
      <c r="E8" s="7" t="s">
        <v>29</v>
      </c>
      <c r="F8" s="7" t="s">
        <v>29</v>
      </c>
      <c r="G8" s="7">
        <v>2017</v>
      </c>
      <c r="H8" s="7" t="str">
        <f>_xlfn.CONCAT("14270187496")</f>
        <v>14270187496</v>
      </c>
      <c r="I8" s="7" t="s">
        <v>37</v>
      </c>
      <c r="J8" s="7" t="s">
        <v>38</v>
      </c>
      <c r="K8" s="7" t="str">
        <f>_xlfn.CONCAT("")</f>
        <v/>
      </c>
      <c r="L8" s="7" t="str">
        <f>_xlfn.CONCAT("21 21.1 2a")</f>
        <v>21 21.1 2a</v>
      </c>
      <c r="M8" s="7" t="str">
        <f>_xlfn.CONCAT("01677130435")</f>
        <v>01677130435</v>
      </c>
      <c r="N8" s="7" t="s">
        <v>55</v>
      </c>
      <c r="O8" s="7" t="s">
        <v>52</v>
      </c>
      <c r="P8" s="8">
        <v>44396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3150</v>
      </c>
      <c r="W8" s="9">
        <v>1358.28</v>
      </c>
      <c r="X8" s="9">
        <v>1254.33</v>
      </c>
      <c r="Y8" s="7">
        <v>0</v>
      </c>
      <c r="Z8" s="7">
        <v>537.39</v>
      </c>
    </row>
    <row r="9" spans="1:26" x14ac:dyDescent="0.35">
      <c r="A9" s="7" t="s">
        <v>27</v>
      </c>
      <c r="B9" s="7" t="s">
        <v>28</v>
      </c>
      <c r="C9" s="7" t="s">
        <v>43</v>
      </c>
      <c r="D9" s="7" t="s">
        <v>47</v>
      </c>
      <c r="E9" s="7" t="s">
        <v>39</v>
      </c>
      <c r="F9" s="7" t="s">
        <v>56</v>
      </c>
      <c r="G9" s="7">
        <v>2017</v>
      </c>
      <c r="H9" s="7" t="str">
        <f>_xlfn.CONCAT("14270187389")</f>
        <v>14270187389</v>
      </c>
      <c r="I9" s="7" t="s">
        <v>37</v>
      </c>
      <c r="J9" s="7" t="s">
        <v>38</v>
      </c>
      <c r="K9" s="7" t="str">
        <f>_xlfn.CONCAT("")</f>
        <v/>
      </c>
      <c r="L9" s="7" t="str">
        <f>_xlfn.CONCAT("21 21.1 2a")</f>
        <v>21 21.1 2a</v>
      </c>
      <c r="M9" s="7" t="str">
        <f>_xlfn.CONCAT("01213280413")</f>
        <v>01213280413</v>
      </c>
      <c r="N9" s="7" t="s">
        <v>57</v>
      </c>
      <c r="O9" s="7" t="s">
        <v>52</v>
      </c>
      <c r="P9" s="8">
        <v>44396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5250</v>
      </c>
      <c r="W9" s="9">
        <v>2263.8000000000002</v>
      </c>
      <c r="X9" s="9">
        <v>2090.5500000000002</v>
      </c>
      <c r="Y9" s="7">
        <v>0</v>
      </c>
      <c r="Z9" s="7">
        <v>895.65</v>
      </c>
    </row>
    <row r="10" spans="1:26" x14ac:dyDescent="0.35">
      <c r="A10" s="7" t="s">
        <v>27</v>
      </c>
      <c r="B10" s="7" t="s">
        <v>40</v>
      </c>
      <c r="C10" s="7" t="s">
        <v>43</v>
      </c>
      <c r="D10" s="7" t="s">
        <v>58</v>
      </c>
      <c r="E10" s="7" t="s">
        <v>36</v>
      </c>
      <c r="F10" s="7" t="s">
        <v>59</v>
      </c>
      <c r="G10" s="7">
        <v>2020</v>
      </c>
      <c r="H10" s="7" t="str">
        <f>_xlfn.CONCAT("04241120858")</f>
        <v>04241120858</v>
      </c>
      <c r="I10" s="7" t="s">
        <v>30</v>
      </c>
      <c r="J10" s="7" t="s">
        <v>38</v>
      </c>
      <c r="K10" s="7" t="str">
        <f>_xlfn.CONCAT("")</f>
        <v/>
      </c>
      <c r="L10" s="7" t="str">
        <f>_xlfn.CONCAT("10 10.1 4b")</f>
        <v>10 10.1 4b</v>
      </c>
      <c r="M10" s="7" t="str">
        <f>_xlfn.CONCAT("MCZNZE48A17F722S")</f>
        <v>MCZNZE48A17F722S</v>
      </c>
      <c r="N10" s="7" t="s">
        <v>60</v>
      </c>
      <c r="O10" s="7" t="s">
        <v>61</v>
      </c>
      <c r="P10" s="8">
        <v>44397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1327.11</v>
      </c>
      <c r="W10" s="7">
        <v>572.25</v>
      </c>
      <c r="X10" s="7">
        <v>528.46</v>
      </c>
      <c r="Y10" s="7">
        <v>0</v>
      </c>
      <c r="Z10" s="7">
        <v>226.4</v>
      </c>
    </row>
    <row r="11" spans="1:26" x14ac:dyDescent="0.35">
      <c r="A11" s="7" t="s">
        <v>27</v>
      </c>
      <c r="B11" s="7" t="s">
        <v>40</v>
      </c>
      <c r="C11" s="7" t="s">
        <v>43</v>
      </c>
      <c r="D11" s="7" t="s">
        <v>58</v>
      </c>
      <c r="E11" s="7" t="s">
        <v>36</v>
      </c>
      <c r="F11" s="7" t="s">
        <v>62</v>
      </c>
      <c r="G11" s="7">
        <v>2020</v>
      </c>
      <c r="H11" s="7" t="str">
        <f>_xlfn.CONCAT("04240879934")</f>
        <v>04240879934</v>
      </c>
      <c r="I11" s="7" t="s">
        <v>30</v>
      </c>
      <c r="J11" s="7" t="s">
        <v>38</v>
      </c>
      <c r="K11" s="7" t="str">
        <f>_xlfn.CONCAT("")</f>
        <v/>
      </c>
      <c r="L11" s="7" t="str">
        <f>_xlfn.CONCAT("10 10.1 4b")</f>
        <v>10 10.1 4b</v>
      </c>
      <c r="M11" s="7" t="str">
        <f>_xlfn.CONCAT("VGNNRC33E09F591W")</f>
        <v>VGNNRC33E09F591W</v>
      </c>
      <c r="N11" s="7" t="s">
        <v>63</v>
      </c>
      <c r="O11" s="7" t="s">
        <v>61</v>
      </c>
      <c r="P11" s="8">
        <v>44397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1950.23</v>
      </c>
      <c r="W11" s="7">
        <v>840.94</v>
      </c>
      <c r="X11" s="7">
        <v>776.58</v>
      </c>
      <c r="Y11" s="7">
        <v>0</v>
      </c>
      <c r="Z11" s="7">
        <v>332.71</v>
      </c>
    </row>
    <row r="12" spans="1:26" x14ac:dyDescent="0.35">
      <c r="A12" s="7" t="s">
        <v>27</v>
      </c>
      <c r="B12" s="7" t="s">
        <v>28</v>
      </c>
      <c r="C12" s="7" t="s">
        <v>43</v>
      </c>
      <c r="D12" s="7" t="s">
        <v>47</v>
      </c>
      <c r="E12" s="7" t="s">
        <v>36</v>
      </c>
      <c r="F12" s="7" t="s">
        <v>64</v>
      </c>
      <c r="G12" s="7">
        <v>2017</v>
      </c>
      <c r="H12" s="7" t="str">
        <f>_xlfn.CONCAT("14270187371")</f>
        <v>14270187371</v>
      </c>
      <c r="I12" s="7" t="s">
        <v>37</v>
      </c>
      <c r="J12" s="7" t="s">
        <v>38</v>
      </c>
      <c r="K12" s="7" t="str">
        <f>_xlfn.CONCAT("")</f>
        <v/>
      </c>
      <c r="L12" s="7" t="str">
        <f>_xlfn.CONCAT("21 21.1 2a")</f>
        <v>21 21.1 2a</v>
      </c>
      <c r="M12" s="7" t="str">
        <f>_xlfn.CONCAT("GRGLSU50E67I287R")</f>
        <v>GRGLSU50E67I287R</v>
      </c>
      <c r="N12" s="7" t="s">
        <v>65</v>
      </c>
      <c r="O12" s="7" t="s">
        <v>52</v>
      </c>
      <c r="P12" s="8">
        <v>44396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1575</v>
      </c>
      <c r="W12" s="7">
        <v>679.14</v>
      </c>
      <c r="X12" s="7">
        <v>627.16999999999996</v>
      </c>
      <c r="Y12" s="7">
        <v>0</v>
      </c>
      <c r="Z12" s="7">
        <v>268.69</v>
      </c>
    </row>
    <row r="13" spans="1:26" x14ac:dyDescent="0.35">
      <c r="A13" s="7" t="s">
        <v>27</v>
      </c>
      <c r="B13" s="7" t="s">
        <v>28</v>
      </c>
      <c r="C13" s="7" t="s">
        <v>43</v>
      </c>
      <c r="D13" s="7" t="s">
        <v>44</v>
      </c>
      <c r="E13" s="7" t="s">
        <v>39</v>
      </c>
      <c r="F13" s="7" t="s">
        <v>66</v>
      </c>
      <c r="G13" s="7">
        <v>2017</v>
      </c>
      <c r="H13" s="7" t="str">
        <f>_xlfn.CONCAT("14270187504")</f>
        <v>14270187504</v>
      </c>
      <c r="I13" s="7" t="s">
        <v>30</v>
      </c>
      <c r="J13" s="7" t="s">
        <v>38</v>
      </c>
      <c r="K13" s="7" t="str">
        <f>_xlfn.CONCAT("")</f>
        <v/>
      </c>
      <c r="L13" s="7" t="str">
        <f>_xlfn.CONCAT("21 21.1 2a")</f>
        <v>21 21.1 2a</v>
      </c>
      <c r="M13" s="7" t="str">
        <f>_xlfn.CONCAT("02029730435")</f>
        <v>02029730435</v>
      </c>
      <c r="N13" s="7" t="s">
        <v>67</v>
      </c>
      <c r="O13" s="7" t="s">
        <v>52</v>
      </c>
      <c r="P13" s="8">
        <v>44396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2520</v>
      </c>
      <c r="W13" s="9">
        <v>1086.6199999999999</v>
      </c>
      <c r="X13" s="9">
        <v>1003.46</v>
      </c>
      <c r="Y13" s="7">
        <v>0</v>
      </c>
      <c r="Z13" s="7">
        <v>429.92</v>
      </c>
    </row>
    <row r="14" spans="1:26" x14ac:dyDescent="0.35">
      <c r="A14" s="7" t="s">
        <v>27</v>
      </c>
      <c r="B14" s="7" t="s">
        <v>28</v>
      </c>
      <c r="C14" s="7" t="s">
        <v>43</v>
      </c>
      <c r="D14" s="7" t="s">
        <v>58</v>
      </c>
      <c r="E14" s="7" t="s">
        <v>29</v>
      </c>
      <c r="F14" s="7" t="s">
        <v>29</v>
      </c>
      <c r="G14" s="7">
        <v>2017</v>
      </c>
      <c r="H14" s="7" t="str">
        <f>_xlfn.CONCAT("14270187397")</f>
        <v>14270187397</v>
      </c>
      <c r="I14" s="7" t="s">
        <v>37</v>
      </c>
      <c r="J14" s="7" t="s">
        <v>38</v>
      </c>
      <c r="K14" s="7" t="str">
        <f>_xlfn.CONCAT("")</f>
        <v/>
      </c>
      <c r="L14" s="7" t="str">
        <f>_xlfn.CONCAT("21 21.1 2a")</f>
        <v>21 21.1 2a</v>
      </c>
      <c r="M14" s="7" t="str">
        <f>_xlfn.CONCAT("01986270443")</f>
        <v>01986270443</v>
      </c>
      <c r="N14" s="7" t="s">
        <v>68</v>
      </c>
      <c r="O14" s="7" t="s">
        <v>52</v>
      </c>
      <c r="P14" s="8">
        <v>44396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1575</v>
      </c>
      <c r="W14" s="7">
        <v>679.14</v>
      </c>
      <c r="X14" s="7">
        <v>627.16999999999996</v>
      </c>
      <c r="Y14" s="7">
        <v>0</v>
      </c>
      <c r="Z14" s="7">
        <v>268.69</v>
      </c>
    </row>
    <row r="15" spans="1:26" x14ac:dyDescent="0.35">
      <c r="A15" s="7" t="s">
        <v>27</v>
      </c>
      <c r="B15" s="7" t="s">
        <v>28</v>
      </c>
      <c r="C15" s="7" t="s">
        <v>43</v>
      </c>
      <c r="D15" s="7" t="s">
        <v>47</v>
      </c>
      <c r="E15" s="7" t="s">
        <v>39</v>
      </c>
      <c r="F15" s="7" t="s">
        <v>69</v>
      </c>
      <c r="G15" s="7">
        <v>2017</v>
      </c>
      <c r="H15" s="7" t="str">
        <f>_xlfn.CONCAT("14270187512")</f>
        <v>14270187512</v>
      </c>
      <c r="I15" s="7" t="s">
        <v>37</v>
      </c>
      <c r="J15" s="7" t="s">
        <v>38</v>
      </c>
      <c r="K15" s="7" t="str">
        <f>_xlfn.CONCAT("")</f>
        <v/>
      </c>
      <c r="L15" s="7" t="str">
        <f>_xlfn.CONCAT("21 21.1 2a")</f>
        <v>21 21.1 2a</v>
      </c>
      <c r="M15" s="7" t="str">
        <f>_xlfn.CONCAT("02694150414")</f>
        <v>02694150414</v>
      </c>
      <c r="N15" s="7" t="s">
        <v>70</v>
      </c>
      <c r="O15" s="7" t="s">
        <v>52</v>
      </c>
      <c r="P15" s="8">
        <v>44396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1260</v>
      </c>
      <c r="W15" s="7">
        <v>543.30999999999995</v>
      </c>
      <c r="X15" s="7">
        <v>501.73</v>
      </c>
      <c r="Y15" s="7">
        <v>0</v>
      </c>
      <c r="Z15" s="7">
        <v>214.96</v>
      </c>
    </row>
    <row r="16" spans="1:26" x14ac:dyDescent="0.35">
      <c r="A16" s="7" t="s">
        <v>27</v>
      </c>
      <c r="B16" s="7" t="s">
        <v>28</v>
      </c>
      <c r="C16" s="7" t="s">
        <v>43</v>
      </c>
      <c r="D16" s="7" t="s">
        <v>47</v>
      </c>
      <c r="E16" s="7" t="s">
        <v>39</v>
      </c>
      <c r="F16" s="7" t="s">
        <v>71</v>
      </c>
      <c r="G16" s="7">
        <v>2017</v>
      </c>
      <c r="H16" s="7" t="str">
        <f>_xlfn.CONCAT("14270188429")</f>
        <v>14270188429</v>
      </c>
      <c r="I16" s="7" t="s">
        <v>30</v>
      </c>
      <c r="J16" s="7" t="s">
        <v>38</v>
      </c>
      <c r="K16" s="7" t="str">
        <f>_xlfn.CONCAT("")</f>
        <v/>
      </c>
      <c r="L16" s="7" t="str">
        <f>_xlfn.CONCAT("21 21.1 2a")</f>
        <v>21 21.1 2a</v>
      </c>
      <c r="M16" s="7" t="str">
        <f>_xlfn.CONCAT("MCHRFL59M43B352R")</f>
        <v>MCHRFL59M43B352R</v>
      </c>
      <c r="N16" s="7" t="s">
        <v>72</v>
      </c>
      <c r="O16" s="7" t="s">
        <v>73</v>
      </c>
      <c r="P16" s="8">
        <v>44396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7000</v>
      </c>
      <c r="W16" s="9">
        <v>3018.4</v>
      </c>
      <c r="X16" s="9">
        <v>2787.4</v>
      </c>
      <c r="Y16" s="7">
        <v>0</v>
      </c>
      <c r="Z16" s="9">
        <v>1194.2</v>
      </c>
    </row>
    <row r="17" spans="1:26" x14ac:dyDescent="0.35">
      <c r="A17" s="7" t="s">
        <v>27</v>
      </c>
      <c r="B17" s="7" t="s">
        <v>28</v>
      </c>
      <c r="C17" s="7" t="s">
        <v>43</v>
      </c>
      <c r="D17" s="7" t="s">
        <v>74</v>
      </c>
      <c r="E17" s="7" t="s">
        <v>36</v>
      </c>
      <c r="F17" s="7" t="s">
        <v>75</v>
      </c>
      <c r="G17" s="7">
        <v>2017</v>
      </c>
      <c r="H17" s="7" t="str">
        <f>_xlfn.CONCAT("14270188460")</f>
        <v>14270188460</v>
      </c>
      <c r="I17" s="7" t="s">
        <v>37</v>
      </c>
      <c r="J17" s="7" t="s">
        <v>38</v>
      </c>
      <c r="K17" s="7" t="str">
        <f>_xlfn.CONCAT("")</f>
        <v/>
      </c>
      <c r="L17" s="7" t="str">
        <f>_xlfn.CONCAT("21 21.1 2a")</f>
        <v>21 21.1 2a</v>
      </c>
      <c r="M17" s="7" t="str">
        <f>_xlfn.CONCAT("MRNRLA50E12F051L")</f>
        <v>MRNRLA50E12F051L</v>
      </c>
      <c r="N17" s="7" t="s">
        <v>76</v>
      </c>
      <c r="O17" s="7" t="s">
        <v>73</v>
      </c>
      <c r="P17" s="8">
        <v>44396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7000</v>
      </c>
      <c r="W17" s="9">
        <v>3018.4</v>
      </c>
      <c r="X17" s="9">
        <v>2787.4</v>
      </c>
      <c r="Y17" s="7">
        <v>0</v>
      </c>
      <c r="Z17" s="9">
        <v>1194.2</v>
      </c>
    </row>
    <row r="18" spans="1:26" x14ac:dyDescent="0.35">
      <c r="A18" s="7" t="s">
        <v>27</v>
      </c>
      <c r="B18" s="7" t="s">
        <v>28</v>
      </c>
      <c r="C18" s="7" t="s">
        <v>43</v>
      </c>
      <c r="D18" s="7" t="s">
        <v>44</v>
      </c>
      <c r="E18" s="7" t="s">
        <v>29</v>
      </c>
      <c r="F18" s="7" t="s">
        <v>29</v>
      </c>
      <c r="G18" s="7">
        <v>2017</v>
      </c>
      <c r="H18" s="7" t="str">
        <f>_xlfn.CONCAT("14270188445")</f>
        <v>14270188445</v>
      </c>
      <c r="I18" s="7" t="s">
        <v>30</v>
      </c>
      <c r="J18" s="7" t="s">
        <v>38</v>
      </c>
      <c r="K18" s="7" t="str">
        <f>_xlfn.CONCAT("")</f>
        <v/>
      </c>
      <c r="L18" s="7" t="str">
        <f>_xlfn.CONCAT("21 21.1 2a")</f>
        <v>21 21.1 2a</v>
      </c>
      <c r="M18" s="7" t="str">
        <f>_xlfn.CONCAT("SBBSLV77S69H211C")</f>
        <v>SBBSLV77S69H211C</v>
      </c>
      <c r="N18" s="7" t="s">
        <v>77</v>
      </c>
      <c r="O18" s="7" t="s">
        <v>73</v>
      </c>
      <c r="P18" s="8">
        <v>44396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7000</v>
      </c>
      <c r="W18" s="9">
        <v>3018.4</v>
      </c>
      <c r="X18" s="9">
        <v>2787.4</v>
      </c>
      <c r="Y18" s="7">
        <v>0</v>
      </c>
      <c r="Z18" s="9">
        <v>1194.2</v>
      </c>
    </row>
    <row r="19" spans="1:26" x14ac:dyDescent="0.35">
      <c r="A19" s="7" t="s">
        <v>27</v>
      </c>
      <c r="B19" s="7" t="s">
        <v>28</v>
      </c>
      <c r="C19" s="7" t="s">
        <v>43</v>
      </c>
      <c r="D19" s="7" t="s">
        <v>47</v>
      </c>
      <c r="E19" s="7" t="s">
        <v>29</v>
      </c>
      <c r="F19" s="7" t="s">
        <v>29</v>
      </c>
      <c r="G19" s="7">
        <v>2017</v>
      </c>
      <c r="H19" s="7" t="str">
        <f>_xlfn.CONCAT("14270188395")</f>
        <v>14270188395</v>
      </c>
      <c r="I19" s="7" t="s">
        <v>30</v>
      </c>
      <c r="J19" s="7" t="s">
        <v>38</v>
      </c>
      <c r="K19" s="7" t="str">
        <f>_xlfn.CONCAT("")</f>
        <v/>
      </c>
      <c r="L19" s="7" t="str">
        <f>_xlfn.CONCAT("21 21.1 2a")</f>
        <v>21 21.1 2a</v>
      </c>
      <c r="M19" s="7" t="str">
        <f>_xlfn.CONCAT("SCRLCN57T52L498N")</f>
        <v>SCRLCN57T52L498N</v>
      </c>
      <c r="N19" s="7" t="s">
        <v>78</v>
      </c>
      <c r="O19" s="7" t="s">
        <v>73</v>
      </c>
      <c r="P19" s="8">
        <v>44396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7000</v>
      </c>
      <c r="W19" s="9">
        <v>3018.4</v>
      </c>
      <c r="X19" s="9">
        <v>2787.4</v>
      </c>
      <c r="Y19" s="7">
        <v>0</v>
      </c>
      <c r="Z19" s="9">
        <v>1194.2</v>
      </c>
    </row>
    <row r="20" spans="1:26" x14ac:dyDescent="0.35">
      <c r="A20" s="7" t="s">
        <v>27</v>
      </c>
      <c r="B20" s="7" t="s">
        <v>28</v>
      </c>
      <c r="C20" s="7" t="s">
        <v>43</v>
      </c>
      <c r="D20" s="7" t="s">
        <v>74</v>
      </c>
      <c r="E20" s="7" t="s">
        <v>39</v>
      </c>
      <c r="F20" s="7" t="s">
        <v>79</v>
      </c>
      <c r="G20" s="7">
        <v>2017</v>
      </c>
      <c r="H20" s="7" t="str">
        <f>_xlfn.CONCAT("14270188361")</f>
        <v>14270188361</v>
      </c>
      <c r="I20" s="7" t="s">
        <v>30</v>
      </c>
      <c r="J20" s="7" t="s">
        <v>38</v>
      </c>
      <c r="K20" s="7" t="str">
        <f>_xlfn.CONCAT("")</f>
        <v/>
      </c>
      <c r="L20" s="7" t="str">
        <f>_xlfn.CONCAT("21 21.1 2a")</f>
        <v>21 21.1 2a</v>
      </c>
      <c r="M20" s="7" t="str">
        <f>_xlfn.CONCAT("02351930421")</f>
        <v>02351930421</v>
      </c>
      <c r="N20" s="7" t="s">
        <v>80</v>
      </c>
      <c r="O20" s="7" t="s">
        <v>73</v>
      </c>
      <c r="P20" s="8">
        <v>44396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7000</v>
      </c>
      <c r="W20" s="9">
        <v>3018.4</v>
      </c>
      <c r="X20" s="9">
        <v>2787.4</v>
      </c>
      <c r="Y20" s="7">
        <v>0</v>
      </c>
      <c r="Z20" s="9">
        <v>1194.2</v>
      </c>
    </row>
    <row r="21" spans="1:26" x14ac:dyDescent="0.35">
      <c r="A21" s="7" t="s">
        <v>27</v>
      </c>
      <c r="B21" s="7" t="s">
        <v>28</v>
      </c>
      <c r="C21" s="7" t="s">
        <v>43</v>
      </c>
      <c r="D21" s="7" t="s">
        <v>47</v>
      </c>
      <c r="E21" s="7" t="s">
        <v>29</v>
      </c>
      <c r="F21" s="7" t="s">
        <v>29</v>
      </c>
      <c r="G21" s="7">
        <v>2017</v>
      </c>
      <c r="H21" s="7" t="str">
        <f>_xlfn.CONCAT("14270188486")</f>
        <v>14270188486</v>
      </c>
      <c r="I21" s="7" t="s">
        <v>30</v>
      </c>
      <c r="J21" s="7" t="s">
        <v>38</v>
      </c>
      <c r="K21" s="7" t="str">
        <f>_xlfn.CONCAT("")</f>
        <v/>
      </c>
      <c r="L21" s="7" t="str">
        <f>_xlfn.CONCAT("21 21.1 2a")</f>
        <v>21 21.1 2a</v>
      </c>
      <c r="M21" s="7" t="str">
        <f>_xlfn.CONCAT("01480720414")</f>
        <v>01480720414</v>
      </c>
      <c r="N21" s="7" t="s">
        <v>81</v>
      </c>
      <c r="O21" s="7" t="s">
        <v>73</v>
      </c>
      <c r="P21" s="8">
        <v>44396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5633.32</v>
      </c>
      <c r="W21" s="9">
        <v>2429.09</v>
      </c>
      <c r="X21" s="9">
        <v>2243.19</v>
      </c>
      <c r="Y21" s="7">
        <v>0</v>
      </c>
      <c r="Z21" s="7">
        <v>961.04</v>
      </c>
    </row>
    <row r="22" spans="1:26" x14ac:dyDescent="0.35">
      <c r="A22" s="7" t="s">
        <v>27</v>
      </c>
      <c r="B22" s="7" t="s">
        <v>28</v>
      </c>
      <c r="C22" s="7" t="s">
        <v>43</v>
      </c>
      <c r="D22" s="7" t="s">
        <v>44</v>
      </c>
      <c r="E22" s="7" t="s">
        <v>29</v>
      </c>
      <c r="F22" s="7" t="s">
        <v>29</v>
      </c>
      <c r="G22" s="7">
        <v>2017</v>
      </c>
      <c r="H22" s="7" t="str">
        <f>_xlfn.CONCAT("14270188452")</f>
        <v>14270188452</v>
      </c>
      <c r="I22" s="7" t="s">
        <v>30</v>
      </c>
      <c r="J22" s="7" t="s">
        <v>38</v>
      </c>
      <c r="K22" s="7" t="str">
        <f>_xlfn.CONCAT("")</f>
        <v/>
      </c>
      <c r="L22" s="7" t="str">
        <f>_xlfn.CONCAT("21 21.1 2a")</f>
        <v>21 21.1 2a</v>
      </c>
      <c r="M22" s="7" t="str">
        <f>_xlfn.CONCAT("01840690430")</f>
        <v>01840690430</v>
      </c>
      <c r="N22" s="7" t="s">
        <v>82</v>
      </c>
      <c r="O22" s="7" t="s">
        <v>73</v>
      </c>
      <c r="P22" s="8">
        <v>44396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7000</v>
      </c>
      <c r="W22" s="9">
        <v>3018.4</v>
      </c>
      <c r="X22" s="9">
        <v>2787.4</v>
      </c>
      <c r="Y22" s="7">
        <v>0</v>
      </c>
      <c r="Z22" s="9">
        <v>1194.2</v>
      </c>
    </row>
    <row r="23" spans="1:26" x14ac:dyDescent="0.35">
      <c r="A23" s="7" t="s">
        <v>27</v>
      </c>
      <c r="B23" s="7" t="s">
        <v>28</v>
      </c>
      <c r="C23" s="7" t="s">
        <v>43</v>
      </c>
      <c r="D23" s="7" t="s">
        <v>74</v>
      </c>
      <c r="E23" s="7" t="s">
        <v>42</v>
      </c>
      <c r="F23" s="7" t="s">
        <v>83</v>
      </c>
      <c r="G23" s="7">
        <v>2017</v>
      </c>
      <c r="H23" s="7" t="str">
        <f>_xlfn.CONCAT("14270188353")</f>
        <v>14270188353</v>
      </c>
      <c r="I23" s="7" t="s">
        <v>30</v>
      </c>
      <c r="J23" s="7" t="s">
        <v>38</v>
      </c>
      <c r="K23" s="7" t="str">
        <f>_xlfn.CONCAT("")</f>
        <v/>
      </c>
      <c r="L23" s="7" t="str">
        <f>_xlfn.CONCAT("21 21.1 2a")</f>
        <v>21 21.1 2a</v>
      </c>
      <c r="M23" s="7" t="str">
        <f>_xlfn.CONCAT("RNLRRT67S42C615N")</f>
        <v>RNLRRT67S42C615N</v>
      </c>
      <c r="N23" s="7" t="s">
        <v>84</v>
      </c>
      <c r="O23" s="7" t="s">
        <v>73</v>
      </c>
      <c r="P23" s="8">
        <v>44396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5350.96</v>
      </c>
      <c r="W23" s="9">
        <v>2307.33</v>
      </c>
      <c r="X23" s="9">
        <v>2130.75</v>
      </c>
      <c r="Y23" s="7">
        <v>0</v>
      </c>
      <c r="Z23" s="7">
        <v>912.88</v>
      </c>
    </row>
    <row r="24" spans="1:26" x14ac:dyDescent="0.35">
      <c r="A24" s="7" t="s">
        <v>27</v>
      </c>
      <c r="B24" s="7" t="s">
        <v>28</v>
      </c>
      <c r="C24" s="7" t="s">
        <v>43</v>
      </c>
      <c r="D24" s="7" t="s">
        <v>74</v>
      </c>
      <c r="E24" s="7" t="s">
        <v>36</v>
      </c>
      <c r="F24" s="7" t="s">
        <v>85</v>
      </c>
      <c r="G24" s="7">
        <v>2017</v>
      </c>
      <c r="H24" s="7" t="str">
        <f>_xlfn.CONCAT("14270191431")</f>
        <v>14270191431</v>
      </c>
      <c r="I24" s="7" t="s">
        <v>30</v>
      </c>
      <c r="J24" s="7" t="s">
        <v>38</v>
      </c>
      <c r="K24" s="7" t="str">
        <f>_xlfn.CONCAT("")</f>
        <v/>
      </c>
      <c r="L24" s="7" t="str">
        <f>_xlfn.CONCAT("21 21.1 2a")</f>
        <v>21 21.1 2a</v>
      </c>
      <c r="M24" s="7" t="str">
        <f>_xlfn.CONCAT("MNTCST76A54A366O")</f>
        <v>MNTCST76A54A366O</v>
      </c>
      <c r="N24" s="7" t="s">
        <v>86</v>
      </c>
      <c r="O24" s="7" t="s">
        <v>73</v>
      </c>
      <c r="P24" s="8">
        <v>44396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7000</v>
      </c>
      <c r="W24" s="9">
        <v>3018.4</v>
      </c>
      <c r="X24" s="9">
        <v>2787.4</v>
      </c>
      <c r="Y24" s="7">
        <v>0</v>
      </c>
      <c r="Z24" s="9">
        <v>1194.2</v>
      </c>
    </row>
    <row r="25" spans="1:26" x14ac:dyDescent="0.35">
      <c r="A25" s="7" t="s">
        <v>27</v>
      </c>
      <c r="B25" s="7" t="s">
        <v>28</v>
      </c>
      <c r="C25" s="7" t="s">
        <v>43</v>
      </c>
      <c r="D25" s="7" t="s">
        <v>44</v>
      </c>
      <c r="E25" s="7" t="s">
        <v>29</v>
      </c>
      <c r="F25" s="7" t="s">
        <v>29</v>
      </c>
      <c r="G25" s="7">
        <v>2017</v>
      </c>
      <c r="H25" s="7" t="str">
        <f>_xlfn.CONCAT("14270178925")</f>
        <v>14270178925</v>
      </c>
      <c r="I25" s="7" t="s">
        <v>37</v>
      </c>
      <c r="J25" s="7" t="s">
        <v>38</v>
      </c>
      <c r="K25" s="7" t="str">
        <f>_xlfn.CONCAT("")</f>
        <v/>
      </c>
      <c r="L25" s="7" t="str">
        <f>_xlfn.CONCAT("21 21.1 2a")</f>
        <v>21 21.1 2a</v>
      </c>
      <c r="M25" s="7" t="str">
        <f>_xlfn.CONCAT("01914110430")</f>
        <v>01914110430</v>
      </c>
      <c r="N25" s="7" t="s">
        <v>87</v>
      </c>
      <c r="O25" s="7" t="s">
        <v>88</v>
      </c>
      <c r="P25" s="8">
        <v>44396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7000</v>
      </c>
      <c r="W25" s="9">
        <v>3018.4</v>
      </c>
      <c r="X25" s="9">
        <v>2787.4</v>
      </c>
      <c r="Y25" s="7">
        <v>0</v>
      </c>
      <c r="Z25" s="9">
        <v>1194.2</v>
      </c>
    </row>
    <row r="26" spans="1:26" x14ac:dyDescent="0.35">
      <c r="A26" s="7" t="s">
        <v>27</v>
      </c>
      <c r="B26" s="7" t="s">
        <v>28</v>
      </c>
      <c r="C26" s="7" t="s">
        <v>43</v>
      </c>
      <c r="D26" s="7" t="s">
        <v>58</v>
      </c>
      <c r="E26" s="7" t="s">
        <v>39</v>
      </c>
      <c r="F26" s="7" t="s">
        <v>89</v>
      </c>
      <c r="G26" s="7">
        <v>2017</v>
      </c>
      <c r="H26" s="7" t="str">
        <f>_xlfn.CONCAT("14270178834")</f>
        <v>14270178834</v>
      </c>
      <c r="I26" s="7" t="s">
        <v>30</v>
      </c>
      <c r="J26" s="7" t="s">
        <v>38</v>
      </c>
      <c r="K26" s="7" t="str">
        <f>_xlfn.CONCAT("")</f>
        <v/>
      </c>
      <c r="L26" s="7" t="str">
        <f>_xlfn.CONCAT("21 21.1 2a")</f>
        <v>21 21.1 2a</v>
      </c>
      <c r="M26" s="7" t="str">
        <f>_xlfn.CONCAT("01496660448")</f>
        <v>01496660448</v>
      </c>
      <c r="N26" s="7" t="s">
        <v>90</v>
      </c>
      <c r="O26" s="7" t="s">
        <v>88</v>
      </c>
      <c r="P26" s="8">
        <v>44396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7000</v>
      </c>
      <c r="W26" s="9">
        <v>3018.4</v>
      </c>
      <c r="X26" s="9">
        <v>2787.4</v>
      </c>
      <c r="Y26" s="7">
        <v>0</v>
      </c>
      <c r="Z26" s="9">
        <v>1194.2</v>
      </c>
    </row>
    <row r="27" spans="1:26" x14ac:dyDescent="0.35">
      <c r="A27" s="7" t="s">
        <v>27</v>
      </c>
      <c r="B27" s="7" t="s">
        <v>28</v>
      </c>
      <c r="C27" s="7" t="s">
        <v>43</v>
      </c>
      <c r="D27" s="7" t="s">
        <v>44</v>
      </c>
      <c r="E27" s="7" t="s">
        <v>29</v>
      </c>
      <c r="F27" s="7" t="s">
        <v>29</v>
      </c>
      <c r="G27" s="7">
        <v>2017</v>
      </c>
      <c r="H27" s="7" t="str">
        <f>_xlfn.CONCAT("14270178826")</f>
        <v>14270178826</v>
      </c>
      <c r="I27" s="7" t="s">
        <v>30</v>
      </c>
      <c r="J27" s="7" t="s">
        <v>38</v>
      </c>
      <c r="K27" s="7" t="str">
        <f>_xlfn.CONCAT("")</f>
        <v/>
      </c>
      <c r="L27" s="7" t="str">
        <f>_xlfn.CONCAT("21 21.1 2a")</f>
        <v>21 21.1 2a</v>
      </c>
      <c r="M27" s="7" t="str">
        <f>_xlfn.CONCAT("CCCFNC67P11I156P")</f>
        <v>CCCFNC67P11I156P</v>
      </c>
      <c r="N27" s="7" t="s">
        <v>91</v>
      </c>
      <c r="O27" s="7" t="s">
        <v>88</v>
      </c>
      <c r="P27" s="8">
        <v>44396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2939.42</v>
      </c>
      <c r="W27" s="9">
        <v>1267.48</v>
      </c>
      <c r="X27" s="9">
        <v>1170.48</v>
      </c>
      <c r="Y27" s="7">
        <v>0</v>
      </c>
      <c r="Z27" s="7">
        <v>501.46</v>
      </c>
    </row>
    <row r="28" spans="1:26" x14ac:dyDescent="0.35">
      <c r="A28" s="7" t="s">
        <v>27</v>
      </c>
      <c r="B28" s="7" t="s">
        <v>28</v>
      </c>
      <c r="C28" s="7" t="s">
        <v>43</v>
      </c>
      <c r="D28" s="7" t="s">
        <v>58</v>
      </c>
      <c r="E28" s="7" t="s">
        <v>39</v>
      </c>
      <c r="F28" s="7" t="s">
        <v>92</v>
      </c>
      <c r="G28" s="7">
        <v>2017</v>
      </c>
      <c r="H28" s="7" t="str">
        <f>_xlfn.CONCAT("14270191381")</f>
        <v>14270191381</v>
      </c>
      <c r="I28" s="7" t="s">
        <v>30</v>
      </c>
      <c r="J28" s="7" t="s">
        <v>38</v>
      </c>
      <c r="K28" s="7" t="str">
        <f>_xlfn.CONCAT("")</f>
        <v/>
      </c>
      <c r="L28" s="7" t="str">
        <f>_xlfn.CONCAT("21 21.1 2a")</f>
        <v>21 21.1 2a</v>
      </c>
      <c r="M28" s="7" t="str">
        <f>_xlfn.CONCAT("FRNGLL62E23F626N")</f>
        <v>FRNGLL62E23F626N</v>
      </c>
      <c r="N28" s="7" t="s">
        <v>93</v>
      </c>
      <c r="O28" s="7" t="s">
        <v>88</v>
      </c>
      <c r="P28" s="8">
        <v>44396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7000</v>
      </c>
      <c r="W28" s="9">
        <v>3018.4</v>
      </c>
      <c r="X28" s="9">
        <v>2787.4</v>
      </c>
      <c r="Y28" s="7">
        <v>0</v>
      </c>
      <c r="Z28" s="9">
        <v>1194.2</v>
      </c>
    </row>
    <row r="29" spans="1:26" x14ac:dyDescent="0.35">
      <c r="A29" s="7" t="s">
        <v>27</v>
      </c>
      <c r="B29" s="7" t="s">
        <v>28</v>
      </c>
      <c r="C29" s="7" t="s">
        <v>43</v>
      </c>
      <c r="D29" s="7" t="s">
        <v>47</v>
      </c>
      <c r="E29" s="7" t="s">
        <v>39</v>
      </c>
      <c r="F29" s="7" t="s">
        <v>94</v>
      </c>
      <c r="G29" s="7">
        <v>2017</v>
      </c>
      <c r="H29" s="7" t="str">
        <f>_xlfn.CONCAT("14270178917")</f>
        <v>14270178917</v>
      </c>
      <c r="I29" s="7" t="s">
        <v>30</v>
      </c>
      <c r="J29" s="7" t="s">
        <v>38</v>
      </c>
      <c r="K29" s="7" t="str">
        <f>_xlfn.CONCAT("")</f>
        <v/>
      </c>
      <c r="L29" s="7" t="str">
        <f>_xlfn.CONCAT("21 21.1 2a")</f>
        <v>21 21.1 2a</v>
      </c>
      <c r="M29" s="7" t="str">
        <f>_xlfn.CONCAT("MNNSFN65S14I459Y")</f>
        <v>MNNSFN65S14I459Y</v>
      </c>
      <c r="N29" s="7" t="s">
        <v>95</v>
      </c>
      <c r="O29" s="7" t="s">
        <v>88</v>
      </c>
      <c r="P29" s="8">
        <v>44396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7000</v>
      </c>
      <c r="W29" s="9">
        <v>3018.4</v>
      </c>
      <c r="X29" s="9">
        <v>2787.4</v>
      </c>
      <c r="Y29" s="7">
        <v>0</v>
      </c>
      <c r="Z29" s="9">
        <v>1194.2</v>
      </c>
    </row>
    <row r="30" spans="1:26" x14ac:dyDescent="0.35">
      <c r="A30" s="7" t="s">
        <v>27</v>
      </c>
      <c r="B30" s="7" t="s">
        <v>28</v>
      </c>
      <c r="C30" s="7" t="s">
        <v>43</v>
      </c>
      <c r="D30" s="7" t="s">
        <v>58</v>
      </c>
      <c r="E30" s="7" t="s">
        <v>39</v>
      </c>
      <c r="F30" s="7" t="s">
        <v>92</v>
      </c>
      <c r="G30" s="7">
        <v>2017</v>
      </c>
      <c r="H30" s="7" t="str">
        <f>_xlfn.CONCAT("14270178875")</f>
        <v>14270178875</v>
      </c>
      <c r="I30" s="7" t="s">
        <v>37</v>
      </c>
      <c r="J30" s="7" t="s">
        <v>38</v>
      </c>
      <c r="K30" s="7" t="str">
        <f>_xlfn.CONCAT("")</f>
        <v/>
      </c>
      <c r="L30" s="7" t="str">
        <f>_xlfn.CONCAT("21 21.1 2a")</f>
        <v>21 21.1 2a</v>
      </c>
      <c r="M30" s="7" t="str">
        <f>_xlfn.CONCAT("RTNMRA90B51D542O")</f>
        <v>RTNMRA90B51D542O</v>
      </c>
      <c r="N30" s="7" t="s">
        <v>96</v>
      </c>
      <c r="O30" s="7" t="s">
        <v>88</v>
      </c>
      <c r="P30" s="8">
        <v>44396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7000</v>
      </c>
      <c r="W30" s="9">
        <v>3018.4</v>
      </c>
      <c r="X30" s="9">
        <v>2787.4</v>
      </c>
      <c r="Y30" s="7">
        <v>0</v>
      </c>
      <c r="Z30" s="9">
        <v>1194.2</v>
      </c>
    </row>
    <row r="31" spans="1:26" x14ac:dyDescent="0.35">
      <c r="A31" s="7" t="s">
        <v>27</v>
      </c>
      <c r="B31" s="7" t="s">
        <v>28</v>
      </c>
      <c r="C31" s="7" t="s">
        <v>43</v>
      </c>
      <c r="D31" s="7" t="s">
        <v>44</v>
      </c>
      <c r="E31" s="7" t="s">
        <v>29</v>
      </c>
      <c r="F31" s="7" t="s">
        <v>29</v>
      </c>
      <c r="G31" s="7">
        <v>2017</v>
      </c>
      <c r="H31" s="7" t="str">
        <f>_xlfn.CONCAT("14270178867")</f>
        <v>14270178867</v>
      </c>
      <c r="I31" s="7" t="s">
        <v>30</v>
      </c>
      <c r="J31" s="7" t="s">
        <v>38</v>
      </c>
      <c r="K31" s="7" t="str">
        <f>_xlfn.CONCAT("")</f>
        <v/>
      </c>
      <c r="L31" s="7" t="str">
        <f>_xlfn.CONCAT("21 21.1 2a")</f>
        <v>21 21.1 2a</v>
      </c>
      <c r="M31" s="7" t="str">
        <f>_xlfn.CONCAT("01988060438")</f>
        <v>01988060438</v>
      </c>
      <c r="N31" s="7" t="s">
        <v>97</v>
      </c>
      <c r="O31" s="7" t="s">
        <v>88</v>
      </c>
      <c r="P31" s="8">
        <v>44396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2683.63</v>
      </c>
      <c r="W31" s="9">
        <v>1157.18</v>
      </c>
      <c r="X31" s="9">
        <v>1068.6199999999999</v>
      </c>
      <c r="Y31" s="7">
        <v>0</v>
      </c>
      <c r="Z31" s="7">
        <v>457.83</v>
      </c>
    </row>
    <row r="32" spans="1:26" x14ac:dyDescent="0.35">
      <c r="A32" s="7" t="s">
        <v>27</v>
      </c>
      <c r="B32" s="7" t="s">
        <v>28</v>
      </c>
      <c r="C32" s="7" t="s">
        <v>43</v>
      </c>
      <c r="D32" s="7" t="s">
        <v>47</v>
      </c>
      <c r="E32" s="7" t="s">
        <v>36</v>
      </c>
      <c r="F32" s="7" t="s">
        <v>64</v>
      </c>
      <c r="G32" s="7">
        <v>2017</v>
      </c>
      <c r="H32" s="7" t="str">
        <f>_xlfn.CONCAT("14270178966")</f>
        <v>14270178966</v>
      </c>
      <c r="I32" s="7" t="s">
        <v>30</v>
      </c>
      <c r="J32" s="7" t="s">
        <v>38</v>
      </c>
      <c r="K32" s="7" t="str">
        <f>_xlfn.CONCAT("")</f>
        <v/>
      </c>
      <c r="L32" s="7" t="str">
        <f>_xlfn.CONCAT("21 21.1 2a")</f>
        <v>21 21.1 2a</v>
      </c>
      <c r="M32" s="7" t="str">
        <f>_xlfn.CONCAT("STNLRT62C29Z126U")</f>
        <v>STNLRT62C29Z126U</v>
      </c>
      <c r="N32" s="7" t="s">
        <v>98</v>
      </c>
      <c r="O32" s="7" t="s">
        <v>88</v>
      </c>
      <c r="P32" s="8">
        <v>44396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7000</v>
      </c>
      <c r="W32" s="9">
        <v>3018.4</v>
      </c>
      <c r="X32" s="9">
        <v>2787.4</v>
      </c>
      <c r="Y32" s="7">
        <v>0</v>
      </c>
      <c r="Z32" s="9">
        <v>1194.2</v>
      </c>
    </row>
    <row r="33" spans="1:26" x14ac:dyDescent="0.35">
      <c r="A33" s="7" t="s">
        <v>27</v>
      </c>
      <c r="B33" s="7" t="s">
        <v>28</v>
      </c>
      <c r="C33" s="7" t="s">
        <v>43</v>
      </c>
      <c r="D33" s="7" t="s">
        <v>58</v>
      </c>
      <c r="E33" s="7" t="s">
        <v>29</v>
      </c>
      <c r="F33" s="7" t="s">
        <v>29</v>
      </c>
      <c r="G33" s="7">
        <v>2017</v>
      </c>
      <c r="H33" s="7" t="str">
        <f>_xlfn.CONCAT("14270178958")</f>
        <v>14270178958</v>
      </c>
      <c r="I33" s="7" t="s">
        <v>30</v>
      </c>
      <c r="J33" s="7" t="s">
        <v>38</v>
      </c>
      <c r="K33" s="7" t="str">
        <f>_xlfn.CONCAT("")</f>
        <v/>
      </c>
      <c r="L33" s="7" t="str">
        <f>_xlfn.CONCAT("21 21.1 2a")</f>
        <v>21 21.1 2a</v>
      </c>
      <c r="M33" s="7" t="str">
        <f>_xlfn.CONCAT("PCTCPI97L27D542E")</f>
        <v>PCTCPI97L27D542E</v>
      </c>
      <c r="N33" s="7" t="s">
        <v>99</v>
      </c>
      <c r="O33" s="7" t="s">
        <v>88</v>
      </c>
      <c r="P33" s="8">
        <v>44396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7000</v>
      </c>
      <c r="W33" s="9">
        <v>3018.4</v>
      </c>
      <c r="X33" s="9">
        <v>2787.4</v>
      </c>
      <c r="Y33" s="7">
        <v>0</v>
      </c>
      <c r="Z33" s="9">
        <v>1194.2</v>
      </c>
    </row>
    <row r="34" spans="1:26" x14ac:dyDescent="0.35">
      <c r="A34" s="7" t="s">
        <v>27</v>
      </c>
      <c r="B34" s="7" t="s">
        <v>28</v>
      </c>
      <c r="C34" s="7" t="s">
        <v>43</v>
      </c>
      <c r="D34" s="7" t="s">
        <v>58</v>
      </c>
      <c r="E34" s="7" t="s">
        <v>29</v>
      </c>
      <c r="F34" s="7" t="s">
        <v>29</v>
      </c>
      <c r="G34" s="7">
        <v>2017</v>
      </c>
      <c r="H34" s="7" t="str">
        <f>_xlfn.CONCAT("14270178818")</f>
        <v>14270178818</v>
      </c>
      <c r="I34" s="7" t="s">
        <v>30</v>
      </c>
      <c r="J34" s="7" t="s">
        <v>38</v>
      </c>
      <c r="K34" s="7" t="str">
        <f>_xlfn.CONCAT("")</f>
        <v/>
      </c>
      <c r="L34" s="7" t="str">
        <f>_xlfn.CONCAT("21 21.1 2a")</f>
        <v>21 21.1 2a</v>
      </c>
      <c r="M34" s="7" t="str">
        <f>_xlfn.CONCAT("01453120436")</f>
        <v>01453120436</v>
      </c>
      <c r="N34" s="7" t="s">
        <v>100</v>
      </c>
      <c r="O34" s="7" t="s">
        <v>88</v>
      </c>
      <c r="P34" s="8">
        <v>44396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7000</v>
      </c>
      <c r="W34" s="9">
        <v>3018.4</v>
      </c>
      <c r="X34" s="9">
        <v>2787.4</v>
      </c>
      <c r="Y34" s="7">
        <v>0</v>
      </c>
      <c r="Z34" s="9">
        <v>1194.2</v>
      </c>
    </row>
    <row r="35" spans="1:26" x14ac:dyDescent="0.35">
      <c r="A35" s="7" t="s">
        <v>27</v>
      </c>
      <c r="B35" s="7" t="s">
        <v>28</v>
      </c>
      <c r="C35" s="7" t="s">
        <v>43</v>
      </c>
      <c r="D35" s="7" t="s">
        <v>47</v>
      </c>
      <c r="E35" s="7" t="s">
        <v>36</v>
      </c>
      <c r="F35" s="7" t="s">
        <v>101</v>
      </c>
      <c r="G35" s="7">
        <v>2017</v>
      </c>
      <c r="H35" s="7" t="str">
        <f>_xlfn.CONCAT("14270178883")</f>
        <v>14270178883</v>
      </c>
      <c r="I35" s="7" t="s">
        <v>30</v>
      </c>
      <c r="J35" s="7" t="s">
        <v>38</v>
      </c>
      <c r="K35" s="7" t="str">
        <f>_xlfn.CONCAT("")</f>
        <v/>
      </c>
      <c r="L35" s="7" t="str">
        <f>_xlfn.CONCAT("21 21.1 2a")</f>
        <v>21 21.1 2a</v>
      </c>
      <c r="M35" s="7" t="str">
        <f>_xlfn.CONCAT("GHNGLN74E11D488F")</f>
        <v>GHNGLN74E11D488F</v>
      </c>
      <c r="N35" s="7" t="s">
        <v>102</v>
      </c>
      <c r="O35" s="7" t="s">
        <v>88</v>
      </c>
      <c r="P35" s="8">
        <v>44396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6922.82</v>
      </c>
      <c r="W35" s="9">
        <v>2985.12</v>
      </c>
      <c r="X35" s="9">
        <v>2756.67</v>
      </c>
      <c r="Y35" s="7">
        <v>0</v>
      </c>
      <c r="Z35" s="9">
        <v>1181.03</v>
      </c>
    </row>
    <row r="36" spans="1:26" ht="17.5" x14ac:dyDescent="0.35">
      <c r="A36" s="7" t="s">
        <v>27</v>
      </c>
      <c r="B36" s="7" t="s">
        <v>28</v>
      </c>
      <c r="C36" s="7" t="s">
        <v>43</v>
      </c>
      <c r="D36" s="7" t="s">
        <v>58</v>
      </c>
      <c r="E36" s="7" t="s">
        <v>29</v>
      </c>
      <c r="F36" s="7" t="s">
        <v>29</v>
      </c>
      <c r="G36" s="7">
        <v>2017</v>
      </c>
      <c r="H36" s="7" t="str">
        <f>_xlfn.CONCAT("14270178859")</f>
        <v>14270178859</v>
      </c>
      <c r="I36" s="7" t="s">
        <v>30</v>
      </c>
      <c r="J36" s="7" t="s">
        <v>38</v>
      </c>
      <c r="K36" s="7" t="str">
        <f>_xlfn.CONCAT("")</f>
        <v/>
      </c>
      <c r="L36" s="7" t="str">
        <f>_xlfn.CONCAT("21 21.1 2a")</f>
        <v>21 21.1 2a</v>
      </c>
      <c r="M36" s="7" t="str">
        <f>_xlfn.CONCAT("00993660448")</f>
        <v>00993660448</v>
      </c>
      <c r="N36" s="7" t="s">
        <v>103</v>
      </c>
      <c r="O36" s="7" t="s">
        <v>88</v>
      </c>
      <c r="P36" s="8">
        <v>44396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2100.81</v>
      </c>
      <c r="W36" s="7">
        <v>905.87</v>
      </c>
      <c r="X36" s="7">
        <v>836.54</v>
      </c>
      <c r="Y36" s="7">
        <v>0</v>
      </c>
      <c r="Z36" s="7">
        <v>358.4</v>
      </c>
    </row>
    <row r="37" spans="1:26" x14ac:dyDescent="0.35">
      <c r="A37" s="7" t="s">
        <v>27</v>
      </c>
      <c r="B37" s="7" t="s">
        <v>28</v>
      </c>
      <c r="C37" s="7" t="s">
        <v>43</v>
      </c>
      <c r="D37" s="7" t="s">
        <v>44</v>
      </c>
      <c r="E37" s="7" t="s">
        <v>29</v>
      </c>
      <c r="F37" s="7" t="s">
        <v>29</v>
      </c>
      <c r="G37" s="7">
        <v>2017</v>
      </c>
      <c r="H37" s="7" t="str">
        <f>_xlfn.CONCAT("14270178933")</f>
        <v>14270178933</v>
      </c>
      <c r="I37" s="7" t="s">
        <v>30</v>
      </c>
      <c r="J37" s="7" t="s">
        <v>38</v>
      </c>
      <c r="K37" s="7" t="str">
        <f>_xlfn.CONCAT("")</f>
        <v/>
      </c>
      <c r="L37" s="7" t="str">
        <f>_xlfn.CONCAT("21 21.1 2a")</f>
        <v>21 21.1 2a</v>
      </c>
      <c r="M37" s="7" t="str">
        <f>_xlfn.CONCAT("RPCGLN61C51I156B")</f>
        <v>RPCGLN61C51I156B</v>
      </c>
      <c r="N37" s="7" t="s">
        <v>104</v>
      </c>
      <c r="O37" s="7" t="s">
        <v>88</v>
      </c>
      <c r="P37" s="8">
        <v>44396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6742.46</v>
      </c>
      <c r="W37" s="9">
        <v>2907.35</v>
      </c>
      <c r="X37" s="9">
        <v>2684.85</v>
      </c>
      <c r="Y37" s="7">
        <v>0</v>
      </c>
      <c r="Z37" s="9">
        <v>1150.26</v>
      </c>
    </row>
    <row r="38" spans="1:26" x14ac:dyDescent="0.35">
      <c r="A38" s="7" t="s">
        <v>27</v>
      </c>
      <c r="B38" s="7" t="s">
        <v>28</v>
      </c>
      <c r="C38" s="7" t="s">
        <v>43</v>
      </c>
      <c r="D38" s="7" t="s">
        <v>74</v>
      </c>
      <c r="E38" s="7" t="s">
        <v>36</v>
      </c>
      <c r="F38" s="7" t="s">
        <v>85</v>
      </c>
      <c r="G38" s="7">
        <v>2017</v>
      </c>
      <c r="H38" s="7" t="str">
        <f>_xlfn.CONCAT("14270188494")</f>
        <v>14270188494</v>
      </c>
      <c r="I38" s="7" t="s">
        <v>30</v>
      </c>
      <c r="J38" s="7" t="s">
        <v>38</v>
      </c>
      <c r="K38" s="7" t="str">
        <f>_xlfn.CONCAT("")</f>
        <v/>
      </c>
      <c r="L38" s="7" t="str">
        <f>_xlfn.CONCAT("21 21.1 2a")</f>
        <v>21 21.1 2a</v>
      </c>
      <c r="M38" s="7" t="str">
        <f>_xlfn.CONCAT("02648740427")</f>
        <v>02648740427</v>
      </c>
      <c r="N38" s="7" t="s">
        <v>105</v>
      </c>
      <c r="O38" s="7" t="s">
        <v>73</v>
      </c>
      <c r="P38" s="8">
        <v>44396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9">
        <v>7000</v>
      </c>
      <c r="W38" s="9">
        <v>3018.4</v>
      </c>
      <c r="X38" s="9">
        <v>2787.4</v>
      </c>
      <c r="Y38" s="7">
        <v>0</v>
      </c>
      <c r="Z38" s="9">
        <v>1194.2</v>
      </c>
    </row>
    <row r="39" spans="1:26" x14ac:dyDescent="0.35">
      <c r="A39" s="7" t="s">
        <v>27</v>
      </c>
      <c r="B39" s="7" t="s">
        <v>28</v>
      </c>
      <c r="C39" s="7" t="s">
        <v>43</v>
      </c>
      <c r="D39" s="7" t="s">
        <v>74</v>
      </c>
      <c r="E39" s="7" t="s">
        <v>36</v>
      </c>
      <c r="F39" s="7" t="s">
        <v>85</v>
      </c>
      <c r="G39" s="7">
        <v>2017</v>
      </c>
      <c r="H39" s="7" t="str">
        <f>_xlfn.CONCAT("14270188510")</f>
        <v>14270188510</v>
      </c>
      <c r="I39" s="7" t="s">
        <v>30</v>
      </c>
      <c r="J39" s="7" t="s">
        <v>38</v>
      </c>
      <c r="K39" s="7" t="str">
        <f>_xlfn.CONCAT("")</f>
        <v/>
      </c>
      <c r="L39" s="7" t="str">
        <f>_xlfn.CONCAT("21 21.1 2a")</f>
        <v>21 21.1 2a</v>
      </c>
      <c r="M39" s="7" t="str">
        <f>_xlfn.CONCAT("BCCLRN63R67F453K")</f>
        <v>BCCLRN63R67F453K</v>
      </c>
      <c r="N39" s="7" t="s">
        <v>106</v>
      </c>
      <c r="O39" s="7" t="s">
        <v>73</v>
      </c>
      <c r="P39" s="8">
        <v>44396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7000</v>
      </c>
      <c r="W39" s="9">
        <v>3018.4</v>
      </c>
      <c r="X39" s="9">
        <v>2787.4</v>
      </c>
      <c r="Y39" s="7">
        <v>0</v>
      </c>
      <c r="Z39" s="9">
        <v>1194.2</v>
      </c>
    </row>
    <row r="40" spans="1:26" x14ac:dyDescent="0.35">
      <c r="A40" s="7" t="s">
        <v>27</v>
      </c>
      <c r="B40" s="7" t="s">
        <v>28</v>
      </c>
      <c r="C40" s="7" t="s">
        <v>43</v>
      </c>
      <c r="D40" s="7" t="s">
        <v>74</v>
      </c>
      <c r="E40" s="7" t="s">
        <v>39</v>
      </c>
      <c r="F40" s="7" t="s">
        <v>107</v>
      </c>
      <c r="G40" s="7">
        <v>2017</v>
      </c>
      <c r="H40" s="7" t="str">
        <f>_xlfn.CONCAT("14270188379")</f>
        <v>14270188379</v>
      </c>
      <c r="I40" s="7" t="s">
        <v>30</v>
      </c>
      <c r="J40" s="7" t="s">
        <v>38</v>
      </c>
      <c r="K40" s="7" t="str">
        <f>_xlfn.CONCAT("")</f>
        <v/>
      </c>
      <c r="L40" s="7" t="str">
        <f>_xlfn.CONCAT("21 21.1 2a")</f>
        <v>21 21.1 2a</v>
      </c>
      <c r="M40" s="7" t="str">
        <f>_xlfn.CONCAT("BNFMRL40T60G157L")</f>
        <v>BNFMRL40T60G157L</v>
      </c>
      <c r="N40" s="7" t="s">
        <v>108</v>
      </c>
      <c r="O40" s="7" t="s">
        <v>73</v>
      </c>
      <c r="P40" s="8">
        <v>44396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9">
        <v>7000</v>
      </c>
      <c r="W40" s="9">
        <v>3018.4</v>
      </c>
      <c r="X40" s="9">
        <v>2787.4</v>
      </c>
      <c r="Y40" s="7">
        <v>0</v>
      </c>
      <c r="Z40" s="9">
        <v>1194.2</v>
      </c>
    </row>
    <row r="41" spans="1:26" x14ac:dyDescent="0.35">
      <c r="A41" s="7" t="s">
        <v>27</v>
      </c>
      <c r="B41" s="7" t="s">
        <v>28</v>
      </c>
      <c r="C41" s="7" t="s">
        <v>43</v>
      </c>
      <c r="D41" s="7" t="s">
        <v>44</v>
      </c>
      <c r="E41" s="7" t="s">
        <v>29</v>
      </c>
      <c r="F41" s="7" t="s">
        <v>29</v>
      </c>
      <c r="G41" s="7">
        <v>2017</v>
      </c>
      <c r="H41" s="7" t="str">
        <f>_xlfn.CONCAT("14270188502")</f>
        <v>14270188502</v>
      </c>
      <c r="I41" s="7" t="s">
        <v>30</v>
      </c>
      <c r="J41" s="7" t="s">
        <v>38</v>
      </c>
      <c r="K41" s="7" t="str">
        <f>_xlfn.CONCAT("")</f>
        <v/>
      </c>
      <c r="L41" s="7" t="str">
        <f>_xlfn.CONCAT("21 21.1 2a")</f>
        <v>21 21.1 2a</v>
      </c>
      <c r="M41" s="7" t="str">
        <f>_xlfn.CONCAT("CPRLVR33S63B562W")</f>
        <v>CPRLVR33S63B562W</v>
      </c>
      <c r="N41" s="7" t="s">
        <v>109</v>
      </c>
      <c r="O41" s="7" t="s">
        <v>73</v>
      </c>
      <c r="P41" s="8">
        <v>44396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1082.03</v>
      </c>
      <c r="W41" s="7">
        <v>466.57</v>
      </c>
      <c r="X41" s="7">
        <v>430.86</v>
      </c>
      <c r="Y41" s="7">
        <v>0</v>
      </c>
      <c r="Z41" s="7">
        <v>184.6</v>
      </c>
    </row>
    <row r="42" spans="1:26" x14ac:dyDescent="0.35">
      <c r="A42" s="7" t="s">
        <v>27</v>
      </c>
      <c r="B42" s="7" t="s">
        <v>28</v>
      </c>
      <c r="C42" s="7" t="s">
        <v>43</v>
      </c>
      <c r="D42" s="7" t="s">
        <v>74</v>
      </c>
      <c r="E42" s="7" t="s">
        <v>36</v>
      </c>
      <c r="F42" s="7" t="s">
        <v>85</v>
      </c>
      <c r="G42" s="7">
        <v>2017</v>
      </c>
      <c r="H42" s="7" t="str">
        <f>_xlfn.CONCAT("14270188403")</f>
        <v>14270188403</v>
      </c>
      <c r="I42" s="7" t="s">
        <v>30</v>
      </c>
      <c r="J42" s="7" t="s">
        <v>38</v>
      </c>
      <c r="K42" s="7" t="str">
        <f>_xlfn.CONCAT("")</f>
        <v/>
      </c>
      <c r="L42" s="7" t="str">
        <f>_xlfn.CONCAT("21 21.1 2a")</f>
        <v>21 21.1 2a</v>
      </c>
      <c r="M42" s="7" t="str">
        <f>_xlfn.CONCAT("CRNLNZ84S11G157G")</f>
        <v>CRNLNZ84S11G157G</v>
      </c>
      <c r="N42" s="7" t="s">
        <v>110</v>
      </c>
      <c r="O42" s="7" t="s">
        <v>73</v>
      </c>
      <c r="P42" s="8">
        <v>44396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9">
        <v>3934.11</v>
      </c>
      <c r="W42" s="9">
        <v>1696.39</v>
      </c>
      <c r="X42" s="9">
        <v>1566.56</v>
      </c>
      <c r="Y42" s="7">
        <v>0</v>
      </c>
      <c r="Z42" s="7">
        <v>671.16</v>
      </c>
    </row>
    <row r="43" spans="1:26" x14ac:dyDescent="0.35">
      <c r="A43" s="7" t="s">
        <v>27</v>
      </c>
      <c r="B43" s="7" t="s">
        <v>28</v>
      </c>
      <c r="C43" s="7" t="s">
        <v>43</v>
      </c>
      <c r="D43" s="7" t="s">
        <v>74</v>
      </c>
      <c r="E43" s="7" t="s">
        <v>36</v>
      </c>
      <c r="F43" s="7" t="s">
        <v>75</v>
      </c>
      <c r="G43" s="7">
        <v>2017</v>
      </c>
      <c r="H43" s="7" t="str">
        <f>_xlfn.CONCAT("14270191423")</f>
        <v>14270191423</v>
      </c>
      <c r="I43" s="7" t="s">
        <v>30</v>
      </c>
      <c r="J43" s="7" t="s">
        <v>38</v>
      </c>
      <c r="K43" s="7" t="str">
        <f>_xlfn.CONCAT("")</f>
        <v/>
      </c>
      <c r="L43" s="7" t="str">
        <f>_xlfn.CONCAT("21 21.1 2a")</f>
        <v>21 21.1 2a</v>
      </c>
      <c r="M43" s="7" t="str">
        <f>_xlfn.CONCAT("02578620425")</f>
        <v>02578620425</v>
      </c>
      <c r="N43" s="7" t="s">
        <v>111</v>
      </c>
      <c r="O43" s="7" t="s">
        <v>73</v>
      </c>
      <c r="P43" s="8">
        <v>44396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7000</v>
      </c>
      <c r="W43" s="9">
        <v>3018.4</v>
      </c>
      <c r="X43" s="9">
        <v>2787.4</v>
      </c>
      <c r="Y43" s="7">
        <v>0</v>
      </c>
      <c r="Z43" s="9">
        <v>1194.2</v>
      </c>
    </row>
    <row r="44" spans="1:26" x14ac:dyDescent="0.35">
      <c r="A44" s="7" t="s">
        <v>27</v>
      </c>
      <c r="B44" s="7" t="s">
        <v>28</v>
      </c>
      <c r="C44" s="7" t="s">
        <v>43</v>
      </c>
      <c r="D44" s="7" t="s">
        <v>58</v>
      </c>
      <c r="E44" s="7" t="s">
        <v>36</v>
      </c>
      <c r="F44" s="7" t="s">
        <v>112</v>
      </c>
      <c r="G44" s="7">
        <v>2017</v>
      </c>
      <c r="H44" s="7" t="str">
        <f>_xlfn.CONCAT("14270191449")</f>
        <v>14270191449</v>
      </c>
      <c r="I44" s="7" t="s">
        <v>30</v>
      </c>
      <c r="J44" s="7" t="s">
        <v>38</v>
      </c>
      <c r="K44" s="7" t="str">
        <f>_xlfn.CONCAT("")</f>
        <v/>
      </c>
      <c r="L44" s="7" t="str">
        <f>_xlfn.CONCAT("21 21.1 2a")</f>
        <v>21 21.1 2a</v>
      </c>
      <c r="M44" s="7" t="str">
        <f>_xlfn.CONCAT("02132960440")</f>
        <v>02132960440</v>
      </c>
      <c r="N44" s="7" t="s">
        <v>113</v>
      </c>
      <c r="O44" s="7" t="s">
        <v>73</v>
      </c>
      <c r="P44" s="8">
        <v>44396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9">
        <v>1183.5899999999999</v>
      </c>
      <c r="W44" s="7">
        <v>510.36</v>
      </c>
      <c r="X44" s="7">
        <v>471.31</v>
      </c>
      <c r="Y44" s="7">
        <v>0</v>
      </c>
      <c r="Z44" s="7">
        <v>201.92</v>
      </c>
    </row>
    <row r="45" spans="1:26" x14ac:dyDescent="0.35">
      <c r="A45" s="7" t="s">
        <v>27</v>
      </c>
      <c r="B45" s="7" t="s">
        <v>28</v>
      </c>
      <c r="C45" s="7" t="s">
        <v>43</v>
      </c>
      <c r="D45" s="7" t="s">
        <v>74</v>
      </c>
      <c r="E45" s="7" t="s">
        <v>36</v>
      </c>
      <c r="F45" s="7" t="s">
        <v>75</v>
      </c>
      <c r="G45" s="7">
        <v>2017</v>
      </c>
      <c r="H45" s="7" t="str">
        <f>_xlfn.CONCAT("14270188411")</f>
        <v>14270188411</v>
      </c>
      <c r="I45" s="7" t="s">
        <v>30</v>
      </c>
      <c r="J45" s="7" t="s">
        <v>38</v>
      </c>
      <c r="K45" s="7" t="str">
        <f>_xlfn.CONCAT("")</f>
        <v/>
      </c>
      <c r="L45" s="7" t="str">
        <f>_xlfn.CONCAT("21 21.1 2a")</f>
        <v>21 21.1 2a</v>
      </c>
      <c r="M45" s="7" t="str">
        <f>_xlfn.CONCAT("LNDLCN65B27A769G")</f>
        <v>LNDLCN65B27A769G</v>
      </c>
      <c r="N45" s="7" t="s">
        <v>114</v>
      </c>
      <c r="O45" s="7" t="s">
        <v>73</v>
      </c>
      <c r="P45" s="8">
        <v>44396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5636.02</v>
      </c>
      <c r="W45" s="9">
        <v>2430.25</v>
      </c>
      <c r="X45" s="9">
        <v>2244.2600000000002</v>
      </c>
      <c r="Y45" s="7">
        <v>0</v>
      </c>
      <c r="Z45" s="7">
        <v>961.51</v>
      </c>
    </row>
    <row r="46" spans="1:26" x14ac:dyDescent="0.35">
      <c r="A46" s="7" t="s">
        <v>27</v>
      </c>
      <c r="B46" s="7" t="s">
        <v>28</v>
      </c>
      <c r="C46" s="7" t="s">
        <v>43</v>
      </c>
      <c r="D46" s="7" t="s">
        <v>74</v>
      </c>
      <c r="E46" s="7" t="s">
        <v>29</v>
      </c>
      <c r="F46" s="7" t="s">
        <v>29</v>
      </c>
      <c r="G46" s="7">
        <v>2017</v>
      </c>
      <c r="H46" s="7" t="str">
        <f>_xlfn.CONCAT("14270193213")</f>
        <v>14270193213</v>
      </c>
      <c r="I46" s="7" t="s">
        <v>30</v>
      </c>
      <c r="J46" s="7" t="s">
        <v>38</v>
      </c>
      <c r="K46" s="7" t="str">
        <f>_xlfn.CONCAT("")</f>
        <v/>
      </c>
      <c r="L46" s="7" t="str">
        <f>_xlfn.CONCAT("3 3.2 3a")</f>
        <v>3 3.2 3a</v>
      </c>
      <c r="M46" s="7" t="str">
        <f>_xlfn.CONCAT("02464490420")</f>
        <v>02464490420</v>
      </c>
      <c r="N46" s="7" t="s">
        <v>115</v>
      </c>
      <c r="O46" s="7" t="s">
        <v>116</v>
      </c>
      <c r="P46" s="8">
        <v>44396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120503.25</v>
      </c>
      <c r="W46" s="9">
        <v>51961</v>
      </c>
      <c r="X46" s="9">
        <v>47984.39</v>
      </c>
      <c r="Y46" s="7">
        <v>0</v>
      </c>
      <c r="Z46" s="9">
        <v>20557.86</v>
      </c>
    </row>
    <row r="47" spans="1:26" x14ac:dyDescent="0.35">
      <c r="A47" s="7" t="s">
        <v>27</v>
      </c>
      <c r="B47" s="7" t="s">
        <v>28</v>
      </c>
      <c r="C47" s="7" t="s">
        <v>43</v>
      </c>
      <c r="D47" s="7" t="s">
        <v>47</v>
      </c>
      <c r="E47" s="7" t="s">
        <v>36</v>
      </c>
      <c r="F47" s="7" t="s">
        <v>117</v>
      </c>
      <c r="G47" s="7">
        <v>2017</v>
      </c>
      <c r="H47" s="7" t="str">
        <f>_xlfn.CONCAT("14270178941")</f>
        <v>14270178941</v>
      </c>
      <c r="I47" s="7" t="s">
        <v>30</v>
      </c>
      <c r="J47" s="7" t="s">
        <v>38</v>
      </c>
      <c r="K47" s="7" t="str">
        <f>_xlfn.CONCAT("")</f>
        <v/>
      </c>
      <c r="L47" s="7" t="str">
        <f>_xlfn.CONCAT("21 21.1 2a")</f>
        <v>21 21.1 2a</v>
      </c>
      <c r="M47" s="7" t="str">
        <f>_xlfn.CONCAT("FMLWND27D48B352E")</f>
        <v>FMLWND27D48B352E</v>
      </c>
      <c r="N47" s="7" t="s">
        <v>118</v>
      </c>
      <c r="O47" s="7" t="s">
        <v>88</v>
      </c>
      <c r="P47" s="8">
        <v>44396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7000</v>
      </c>
      <c r="W47" s="9">
        <v>3018.4</v>
      </c>
      <c r="X47" s="9">
        <v>2787.4</v>
      </c>
      <c r="Y47" s="7">
        <v>0</v>
      </c>
      <c r="Z47" s="9">
        <v>1194.2</v>
      </c>
    </row>
    <row r="48" spans="1:26" x14ac:dyDescent="0.35">
      <c r="A48" s="7" t="s">
        <v>27</v>
      </c>
      <c r="B48" s="7" t="s">
        <v>28</v>
      </c>
      <c r="C48" s="7" t="s">
        <v>43</v>
      </c>
      <c r="D48" s="7" t="s">
        <v>47</v>
      </c>
      <c r="E48" s="7" t="s">
        <v>36</v>
      </c>
      <c r="F48" s="7" t="s">
        <v>64</v>
      </c>
      <c r="G48" s="7">
        <v>2017</v>
      </c>
      <c r="H48" s="7" t="str">
        <f>_xlfn.CONCAT("14270178974")</f>
        <v>14270178974</v>
      </c>
      <c r="I48" s="7" t="s">
        <v>30</v>
      </c>
      <c r="J48" s="7" t="s">
        <v>38</v>
      </c>
      <c r="K48" s="7" t="str">
        <f>_xlfn.CONCAT("")</f>
        <v/>
      </c>
      <c r="L48" s="7" t="str">
        <f>_xlfn.CONCAT("21 21.1 2a")</f>
        <v>21 21.1 2a</v>
      </c>
      <c r="M48" s="7" t="str">
        <f>_xlfn.CONCAT("LSCTSM63L51L500S")</f>
        <v>LSCTSM63L51L500S</v>
      </c>
      <c r="N48" s="7" t="s">
        <v>119</v>
      </c>
      <c r="O48" s="7" t="s">
        <v>88</v>
      </c>
      <c r="P48" s="8">
        <v>44396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7000</v>
      </c>
      <c r="W48" s="9">
        <v>3018.4</v>
      </c>
      <c r="X48" s="9">
        <v>2787.4</v>
      </c>
      <c r="Y48" s="7">
        <v>0</v>
      </c>
      <c r="Z48" s="9">
        <v>1194.2</v>
      </c>
    </row>
    <row r="49" spans="1:26" x14ac:dyDescent="0.35">
      <c r="A49" s="7" t="s">
        <v>27</v>
      </c>
      <c r="B49" s="7" t="s">
        <v>28</v>
      </c>
      <c r="C49" s="7" t="s">
        <v>43</v>
      </c>
      <c r="D49" s="7" t="s">
        <v>58</v>
      </c>
      <c r="E49" s="7" t="s">
        <v>39</v>
      </c>
      <c r="F49" s="7" t="s">
        <v>120</v>
      </c>
      <c r="G49" s="7">
        <v>2017</v>
      </c>
      <c r="H49" s="7" t="str">
        <f>_xlfn.CONCAT("14270178891")</f>
        <v>14270178891</v>
      </c>
      <c r="I49" s="7" t="s">
        <v>30</v>
      </c>
      <c r="J49" s="7" t="s">
        <v>38</v>
      </c>
      <c r="K49" s="7" t="str">
        <f>_xlfn.CONCAT("")</f>
        <v/>
      </c>
      <c r="L49" s="7" t="str">
        <f>_xlfn.CONCAT("21 21.1 2a")</f>
        <v>21 21.1 2a</v>
      </c>
      <c r="M49" s="7" t="str">
        <f>_xlfn.CONCAT("MZZPLA82H20G920A")</f>
        <v>MZZPLA82H20G920A</v>
      </c>
      <c r="N49" s="7" t="s">
        <v>121</v>
      </c>
      <c r="O49" s="7" t="s">
        <v>88</v>
      </c>
      <c r="P49" s="8">
        <v>44396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7000</v>
      </c>
      <c r="W49" s="9">
        <v>3018.4</v>
      </c>
      <c r="X49" s="9">
        <v>2787.4</v>
      </c>
      <c r="Y49" s="7">
        <v>0</v>
      </c>
      <c r="Z49" s="9">
        <v>1194.2</v>
      </c>
    </row>
    <row r="50" spans="1:26" ht="17.5" x14ac:dyDescent="0.35">
      <c r="A50" s="7" t="s">
        <v>27</v>
      </c>
      <c r="B50" s="7" t="s">
        <v>28</v>
      </c>
      <c r="C50" s="7" t="s">
        <v>43</v>
      </c>
      <c r="D50" s="7" t="s">
        <v>74</v>
      </c>
      <c r="E50" s="7" t="s">
        <v>36</v>
      </c>
      <c r="F50" s="7" t="s">
        <v>75</v>
      </c>
      <c r="G50" s="7">
        <v>2017</v>
      </c>
      <c r="H50" s="7" t="str">
        <f>_xlfn.CONCAT("14270188387")</f>
        <v>14270188387</v>
      </c>
      <c r="I50" s="7" t="s">
        <v>30</v>
      </c>
      <c r="J50" s="7" t="s">
        <v>38</v>
      </c>
      <c r="K50" s="7" t="str">
        <f>_xlfn.CONCAT("")</f>
        <v/>
      </c>
      <c r="L50" s="7" t="str">
        <f>_xlfn.CONCAT("21 21.1 2a")</f>
        <v>21 21.1 2a</v>
      </c>
      <c r="M50" s="7" t="str">
        <f>_xlfn.CONCAT("02427770421")</f>
        <v>02427770421</v>
      </c>
      <c r="N50" s="7" t="s">
        <v>122</v>
      </c>
      <c r="O50" s="7" t="s">
        <v>73</v>
      </c>
      <c r="P50" s="8">
        <v>44396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7000</v>
      </c>
      <c r="W50" s="9">
        <v>3018.4</v>
      </c>
      <c r="X50" s="9">
        <v>2787.4</v>
      </c>
      <c r="Y50" s="7">
        <v>0</v>
      </c>
      <c r="Z50" s="9">
        <v>1194.2</v>
      </c>
    </row>
    <row r="51" spans="1:26" x14ac:dyDescent="0.35">
      <c r="A51" s="7" t="s">
        <v>27</v>
      </c>
      <c r="B51" s="7" t="s">
        <v>28</v>
      </c>
      <c r="C51" s="7" t="s">
        <v>43</v>
      </c>
      <c r="D51" s="7" t="s">
        <v>47</v>
      </c>
      <c r="E51" s="7" t="s">
        <v>36</v>
      </c>
      <c r="F51" s="7" t="s">
        <v>117</v>
      </c>
      <c r="G51" s="7">
        <v>2017</v>
      </c>
      <c r="H51" s="7" t="str">
        <f>_xlfn.CONCAT("14270188346")</f>
        <v>14270188346</v>
      </c>
      <c r="I51" s="7" t="s">
        <v>30</v>
      </c>
      <c r="J51" s="7" t="s">
        <v>38</v>
      </c>
      <c r="K51" s="7" t="str">
        <f>_xlfn.CONCAT("")</f>
        <v/>
      </c>
      <c r="L51" s="7" t="str">
        <f>_xlfn.CONCAT("21 21.1 2a")</f>
        <v>21 21.1 2a</v>
      </c>
      <c r="M51" s="7" t="str">
        <f>_xlfn.CONCAT("CSCMRA61M31G453I")</f>
        <v>CSCMRA61M31G453I</v>
      </c>
      <c r="N51" s="7" t="s">
        <v>123</v>
      </c>
      <c r="O51" s="7" t="s">
        <v>73</v>
      </c>
      <c r="P51" s="8">
        <v>44396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7000</v>
      </c>
      <c r="W51" s="9">
        <v>3018.4</v>
      </c>
      <c r="X51" s="9">
        <v>2787.4</v>
      </c>
      <c r="Y51" s="7">
        <v>0</v>
      </c>
      <c r="Z51" s="9">
        <v>1194.2</v>
      </c>
    </row>
    <row r="52" spans="1:26" x14ac:dyDescent="0.35">
      <c r="A52" s="7" t="s">
        <v>27</v>
      </c>
      <c r="B52" s="7" t="s">
        <v>28</v>
      </c>
      <c r="C52" s="7" t="s">
        <v>43</v>
      </c>
      <c r="D52" s="7" t="s">
        <v>47</v>
      </c>
      <c r="E52" s="7" t="s">
        <v>29</v>
      </c>
      <c r="F52" s="7" t="s">
        <v>29</v>
      </c>
      <c r="G52" s="7">
        <v>2017</v>
      </c>
      <c r="H52" s="7" t="str">
        <f>_xlfn.CONCAT("14270193239")</f>
        <v>14270193239</v>
      </c>
      <c r="I52" s="7" t="s">
        <v>30</v>
      </c>
      <c r="J52" s="7" t="s">
        <v>38</v>
      </c>
      <c r="K52" s="7" t="str">
        <f>_xlfn.CONCAT("")</f>
        <v/>
      </c>
      <c r="L52" s="7" t="str">
        <f>_xlfn.CONCAT("21 21.1 2a")</f>
        <v>21 21.1 2a</v>
      </c>
      <c r="M52" s="7" t="str">
        <f>_xlfn.CONCAT("FRNCRL72S55I608G")</f>
        <v>FRNCRL72S55I608G</v>
      </c>
      <c r="N52" s="7" t="s">
        <v>124</v>
      </c>
      <c r="O52" s="7" t="s">
        <v>73</v>
      </c>
      <c r="P52" s="8">
        <v>44396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9">
        <v>7000</v>
      </c>
      <c r="W52" s="9">
        <v>3018.4</v>
      </c>
      <c r="X52" s="9">
        <v>2787.4</v>
      </c>
      <c r="Y52" s="7">
        <v>0</v>
      </c>
      <c r="Z52" s="9">
        <v>1194.2</v>
      </c>
    </row>
    <row r="53" spans="1:26" x14ac:dyDescent="0.35">
      <c r="A53" s="7" t="s">
        <v>27</v>
      </c>
      <c r="B53" s="7" t="s">
        <v>28</v>
      </c>
      <c r="C53" s="7" t="s">
        <v>43</v>
      </c>
      <c r="D53" s="7" t="s">
        <v>58</v>
      </c>
      <c r="E53" s="7" t="s">
        <v>41</v>
      </c>
      <c r="F53" s="7" t="s">
        <v>125</v>
      </c>
      <c r="G53" s="7">
        <v>2017</v>
      </c>
      <c r="H53" s="7" t="str">
        <f>_xlfn.CONCAT("14270178842")</f>
        <v>14270178842</v>
      </c>
      <c r="I53" s="7" t="s">
        <v>30</v>
      </c>
      <c r="J53" s="7" t="s">
        <v>38</v>
      </c>
      <c r="K53" s="7" t="str">
        <f>_xlfn.CONCAT("")</f>
        <v/>
      </c>
      <c r="L53" s="7" t="str">
        <f>_xlfn.CONCAT("21 21.1 2a")</f>
        <v>21 21.1 2a</v>
      </c>
      <c r="M53" s="7" t="str">
        <f>_xlfn.CONCAT("NTLTTR75R04G920G")</f>
        <v>NTLTTR75R04G920G</v>
      </c>
      <c r="N53" s="7" t="s">
        <v>126</v>
      </c>
      <c r="O53" s="7" t="s">
        <v>88</v>
      </c>
      <c r="P53" s="8">
        <v>44396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5680.89</v>
      </c>
      <c r="W53" s="9">
        <v>2449.6</v>
      </c>
      <c r="X53" s="9">
        <v>2262.13</v>
      </c>
      <c r="Y53" s="7">
        <v>0</v>
      </c>
      <c r="Z53" s="7">
        <v>969.16</v>
      </c>
    </row>
    <row r="54" spans="1:26" x14ac:dyDescent="0.35">
      <c r="A54" s="7" t="s">
        <v>27</v>
      </c>
      <c r="B54" s="7" t="s">
        <v>28</v>
      </c>
      <c r="C54" s="7" t="s">
        <v>43</v>
      </c>
      <c r="D54" s="7" t="s">
        <v>58</v>
      </c>
      <c r="E54" s="7" t="s">
        <v>42</v>
      </c>
      <c r="F54" s="7" t="s">
        <v>127</v>
      </c>
      <c r="G54" s="7">
        <v>2017</v>
      </c>
      <c r="H54" s="7" t="str">
        <f>_xlfn.CONCAT("14270178982")</f>
        <v>14270178982</v>
      </c>
      <c r="I54" s="7" t="s">
        <v>30</v>
      </c>
      <c r="J54" s="7" t="s">
        <v>38</v>
      </c>
      <c r="K54" s="7" t="str">
        <f>_xlfn.CONCAT("")</f>
        <v/>
      </c>
      <c r="L54" s="7" t="str">
        <f>_xlfn.CONCAT("21 21.1 2a")</f>
        <v>21 21.1 2a</v>
      </c>
      <c r="M54" s="7" t="str">
        <f>_xlfn.CONCAT("CCCPLA73E25G516G")</f>
        <v>CCCPLA73E25G516G</v>
      </c>
      <c r="N54" s="7" t="s">
        <v>128</v>
      </c>
      <c r="O54" s="7" t="s">
        <v>88</v>
      </c>
      <c r="P54" s="8">
        <v>44396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7000</v>
      </c>
      <c r="W54" s="9">
        <v>3018.4</v>
      </c>
      <c r="X54" s="9">
        <v>2787.4</v>
      </c>
      <c r="Y54" s="7">
        <v>0</v>
      </c>
      <c r="Z54" s="9">
        <v>1194.2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21020</vt:lpwstr>
  </property>
  <property fmtid="{D5CDD505-2E9C-101B-9397-08002B2CF9AE}" pid="4" name="OptimizationTime">
    <vt:lpwstr>20210729_1706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2021-07-29T14:07:06Z</dcterms:created>
  <dcterms:modified xsi:type="dcterms:W3CDTF">2021-07-29T14:08:28Z</dcterms:modified>
</cp:coreProperties>
</file>