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68/"/>
    </mc:Choice>
  </mc:AlternateContent>
  <xr:revisionPtr revIDLastSave="0" documentId="8_{12FE2EEE-D060-4891-8752-848A4A3E5A03}" xr6:coauthVersionLast="45" xr6:coauthVersionMax="45" xr10:uidLastSave="{00000000-0000-0000-0000-000000000000}"/>
  <bookViews>
    <workbookView xWindow="-110" yWindow="-110" windowWidth="19420" windowHeight="10420" xr2:uid="{FEF493B3-E77C-47E9-AEEF-6564583061EB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6" i="1" l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<sst xmlns="http://schemas.openxmlformats.org/spreadsheetml/2006/main" count="209" uniqueCount="69">
  <si>
    <t>Dettaglio Domande Pagabili Decreto 468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</si>
  <si>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</si>
  <si>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</si>
  <si>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</si>
  <si>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</si>
  <si>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</si>
  <si>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</si>
  <si>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</si>
  <si>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</si>
  <si>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</si>
  <si>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</si>
  <si>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</si>
  <si>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</si>
  <si>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</si>
  <si>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</si>
  <si>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</si>
  <si>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</si>
  <si>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</si>
  <si>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</si>
  <si>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</si>
  <si>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</si>
  <si>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</si>
  <si>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</si>
  <si>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</si>
  <si>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</si>
  <si>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</si>
  <si>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</si>
  <si>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</si>
  <si>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</si>
  <si>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NO</t>
  </si>
  <si>
    <t>Nuova Programmazione</t>
  </si>
  <si>
    <t>In Liquidazione</t>
  </si>
  <si>
    <t>Saldo</t>
  </si>
  <si>
    <t>Co-Finanziato</t>
  </si>
  <si>
    <t>Ordinario</t>
  </si>
  <si>
    <t>CAA Coldiretti srl</t>
  </si>
  <si>
    <t>SI</t>
  </si>
  <si>
    <t>CAA CIA srl</t>
  </si>
  <si>
    <t>IN PROPRIO</t>
  </si>
  <si>
    <t>SAL</t>
  </si>
  <si>
    <t>MARCHE</t>
  </si>
  <si>
    <t>SERV. DEC. AGRICOLTURA E ALIMENTAZIONE - PESARO</t>
  </si>
  <si>
    <t>CAA CIA - PESARO E URBINO - 002</t>
  </si>
  <si>
    <t>SOCIETA' AGRICOLA CIGNANO SOCIETA' SEMPLICE</t>
  </si>
  <si>
    <t>AGEA.ASR.2021.0898530</t>
  </si>
  <si>
    <t>TRIPPETTA GIOVANNI</t>
  </si>
  <si>
    <t>POLITI MATTEO</t>
  </si>
  <si>
    <t>SERV. DEC. AGRICOLTURA E ALIM. - MACERATA</t>
  </si>
  <si>
    <t>CAA Coldiretti - MACERATA - 008</t>
  </si>
  <si>
    <t>ANIBALDI CINZIA</t>
  </si>
  <si>
    <t>AGEA.ASR.2021.0898660</t>
  </si>
  <si>
    <t>CAA Coldiretti - PESARO E URBINO - 013</t>
  </si>
  <si>
    <t>CINGOLANI GIOVANNI</t>
  </si>
  <si>
    <t>AGEA.ASR.2021.0888179</t>
  </si>
  <si>
    <t>SERV. DEC. AGRICOLTURA E ALIMENTAZIONE - ANCONA</t>
  </si>
  <si>
    <t>NOVELLO MARCO</t>
  </si>
  <si>
    <t>AGEA.ASR.2021.0898630</t>
  </si>
  <si>
    <t>SERV. DEC. AGRICOLTURA E ALIM. -ASCOLI PICENO</t>
  </si>
  <si>
    <t>CAA Coldiretti - ASCOLI PICENO - 010</t>
  </si>
  <si>
    <t>NOBILI MAURO</t>
  </si>
  <si>
    <t>AGEA.ASR.2021.0891742</t>
  </si>
  <si>
    <t>CANCELLIERI DAVID</t>
  </si>
  <si>
    <t>CANCELLIERI RAIMONDO</t>
  </si>
  <si>
    <t>AREA DELTA SOCIETA' COOPERATIVA AGRICOLA-FORESTALE</t>
  </si>
  <si>
    <t>AGEA.ASR.2021.0898734</t>
  </si>
  <si>
    <t>IMPRESA VERDE MARCHE SRL</t>
  </si>
  <si>
    <t>AGEA.ASR.2021.0898257</t>
  </si>
  <si>
    <t>MENCARINI ALBINO</t>
  </si>
  <si>
    <t>MANOCCHI DANIELE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</si>
</sst>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6981C-9C42-4F41-A0A4-0FE2B8F53380}">
  <dimension ref="A1:Z16"/>
  <sheetViews>
    <sheetView showGridLines="0" tabSelected="1" workbookViewId="0">
      <selection activeCell="F17" sqref="F17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0.36328125" bestFit="1" customWidth="1"/>
    <col min="6" max="6" width="21.269531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906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40</v>
      </c>
      <c r="D4" s="7" t="s">
        <v>41</v>
      </c>
      <c r="E4" s="7" t="s">
        <v>37</v>
      </c>
      <c r="F4" s="7" t="s">
        <v>42</v>
      </c>
      <c r="G4" s="7">
        <v>2017</v>
      </c>
      <c r="H4" s="7" t="str">
        <f>CONCATENATE("04270233168")</f>
        <v>04270233168</v>
      </c>
      <c r="I4" s="7" t="s">
        <v>29</v>
      </c>
      <c r="J4" s="7" t="s">
        <v>30</v>
      </c>
      <c r="K4" s="7" t="str">
        <f>CONCATENATE("")</f>
        <v/>
      </c>
      <c r="L4" s="7" t="str">
        <f>CONCATENATE("3 3.1 3a")</f>
        <v>3 3.1 3a</v>
      </c>
      <c r="M4" s="7" t="str">
        <f>CONCATENATE("00600040414")</f>
        <v>00600040414</v>
      </c>
      <c r="N4" s="7" t="s">
        <v>43</v>
      </c>
      <c r="O4" s="7" t="s">
        <v>44</v>
      </c>
      <c r="P4" s="8">
        <v>44375</v>
      </c>
      <c r="Q4" s="7" t="s">
        <v>31</v>
      </c>
      <c r="R4" s="7" t="s">
        <v>39</v>
      </c>
      <c r="S4" s="7" t="s">
        <v>33</v>
      </c>
      <c r="T4" s="7"/>
      <c r="U4" s="7" t="s">
        <v>34</v>
      </c>
      <c r="V4" s="7">
        <v>808.18</v>
      </c>
      <c r="W4" s="7">
        <v>348.49</v>
      </c>
      <c r="X4" s="7">
        <v>321.82</v>
      </c>
      <c r="Y4" s="7">
        <v>0</v>
      </c>
      <c r="Z4" s="7">
        <v>137.87</v>
      </c>
    </row>
    <row r="5" spans="1:26" x14ac:dyDescent="0.35">
      <c r="A5" s="7" t="s">
        <v>27</v>
      </c>
      <c r="B5" s="7" t="s">
        <v>28</v>
      </c>
      <c r="C5" s="7" t="s">
        <v>40</v>
      </c>
      <c r="D5" s="7" t="s">
        <v>41</v>
      </c>
      <c r="E5" s="7" t="s">
        <v>37</v>
      </c>
      <c r="F5" s="7" t="s">
        <v>42</v>
      </c>
      <c r="G5" s="7">
        <v>2017</v>
      </c>
      <c r="H5" s="7" t="str">
        <f>CONCATENATE("04270233184")</f>
        <v>04270233184</v>
      </c>
      <c r="I5" s="7" t="s">
        <v>29</v>
      </c>
      <c r="J5" s="7" t="s">
        <v>30</v>
      </c>
      <c r="K5" s="7" t="str">
        <f>CONCATENATE("")</f>
        <v/>
      </c>
      <c r="L5" s="7" t="str">
        <f>CONCATENATE("3 3.1 3a")</f>
        <v>3 3.1 3a</v>
      </c>
      <c r="M5" s="7" t="str">
        <f>CONCATENATE("TRPGNN99H06L500E")</f>
        <v>TRPGNN99H06L500E</v>
      </c>
      <c r="N5" s="7" t="s">
        <v>45</v>
      </c>
      <c r="O5" s="7" t="s">
        <v>44</v>
      </c>
      <c r="P5" s="8">
        <v>44375</v>
      </c>
      <c r="Q5" s="7" t="s">
        <v>31</v>
      </c>
      <c r="R5" s="7" t="s">
        <v>39</v>
      </c>
      <c r="S5" s="7" t="s">
        <v>33</v>
      </c>
      <c r="T5" s="7"/>
      <c r="U5" s="7" t="s">
        <v>34</v>
      </c>
      <c r="V5" s="7">
        <v>505.15</v>
      </c>
      <c r="W5" s="7">
        <v>217.82</v>
      </c>
      <c r="X5" s="7">
        <v>201.15</v>
      </c>
      <c r="Y5" s="7">
        <v>0</v>
      </c>
      <c r="Z5" s="7">
        <v>86.18</v>
      </c>
    </row>
    <row r="6" spans="1:26" x14ac:dyDescent="0.35">
      <c r="A6" s="7" t="s">
        <v>27</v>
      </c>
      <c r="B6" s="7" t="s">
        <v>28</v>
      </c>
      <c r="C6" s="7" t="s">
        <v>40</v>
      </c>
      <c r="D6" s="7" t="s">
        <v>41</v>
      </c>
      <c r="E6" s="7" t="s">
        <v>37</v>
      </c>
      <c r="F6" s="7" t="s">
        <v>42</v>
      </c>
      <c r="G6" s="7">
        <v>2017</v>
      </c>
      <c r="H6" s="7" t="str">
        <f>CONCATENATE("04270233176")</f>
        <v>04270233176</v>
      </c>
      <c r="I6" s="7" t="s">
        <v>29</v>
      </c>
      <c r="J6" s="7" t="s">
        <v>30</v>
      </c>
      <c r="K6" s="7" t="str">
        <f>CONCATENATE("")</f>
        <v/>
      </c>
      <c r="L6" s="7" t="str">
        <f>CONCATENATE("3 3.1 3a")</f>
        <v>3 3.1 3a</v>
      </c>
      <c r="M6" s="7" t="str">
        <f>CONCATENATE("PLTMTT81D07L500M")</f>
        <v>PLTMTT81D07L500M</v>
      </c>
      <c r="N6" s="7" t="s">
        <v>46</v>
      </c>
      <c r="O6" s="7" t="s">
        <v>44</v>
      </c>
      <c r="P6" s="8">
        <v>44375</v>
      </c>
      <c r="Q6" s="7" t="s">
        <v>31</v>
      </c>
      <c r="R6" s="7" t="s">
        <v>39</v>
      </c>
      <c r="S6" s="7" t="s">
        <v>33</v>
      </c>
      <c r="T6" s="7"/>
      <c r="U6" s="7" t="s">
        <v>34</v>
      </c>
      <c r="V6" s="7">
        <v>962.24</v>
      </c>
      <c r="W6" s="7">
        <v>414.92</v>
      </c>
      <c r="X6" s="7">
        <v>383.16</v>
      </c>
      <c r="Y6" s="7">
        <v>0</v>
      </c>
      <c r="Z6" s="7">
        <v>164.16</v>
      </c>
    </row>
    <row r="7" spans="1:26" x14ac:dyDescent="0.35">
      <c r="A7" s="7" t="s">
        <v>27</v>
      </c>
      <c r="B7" s="7" t="s">
        <v>28</v>
      </c>
      <c r="C7" s="7" t="s">
        <v>40</v>
      </c>
      <c r="D7" s="7" t="s">
        <v>47</v>
      </c>
      <c r="E7" s="7" t="s">
        <v>35</v>
      </c>
      <c r="F7" s="7" t="s">
        <v>48</v>
      </c>
      <c r="G7" s="7">
        <v>2017</v>
      </c>
      <c r="H7" s="7" t="str">
        <f>CONCATENATE("04270233309")</f>
        <v>04270233309</v>
      </c>
      <c r="I7" s="7" t="s">
        <v>29</v>
      </c>
      <c r="J7" s="7" t="s">
        <v>30</v>
      </c>
      <c r="K7" s="7" t="str">
        <f>CONCATENATE("")</f>
        <v/>
      </c>
      <c r="L7" s="7" t="str">
        <f>CONCATENATE("3 3.1 3a")</f>
        <v>3 3.1 3a</v>
      </c>
      <c r="M7" s="7" t="str">
        <f>CONCATENATE("NBLCNZ73S59I156C")</f>
        <v>NBLCNZ73S59I156C</v>
      </c>
      <c r="N7" s="7" t="s">
        <v>49</v>
      </c>
      <c r="O7" s="7" t="s">
        <v>50</v>
      </c>
      <c r="P7" s="8">
        <v>44375</v>
      </c>
      <c r="Q7" s="7" t="s">
        <v>31</v>
      </c>
      <c r="R7" s="7" t="s">
        <v>39</v>
      </c>
      <c r="S7" s="7" t="s">
        <v>33</v>
      </c>
      <c r="T7" s="7"/>
      <c r="U7" s="7" t="s">
        <v>34</v>
      </c>
      <c r="V7" s="7">
        <v>601.4</v>
      </c>
      <c r="W7" s="7">
        <v>259.32</v>
      </c>
      <c r="X7" s="7">
        <v>239.48</v>
      </c>
      <c r="Y7" s="7">
        <v>0</v>
      </c>
      <c r="Z7" s="7">
        <v>102.6</v>
      </c>
    </row>
    <row r="8" spans="1:26" x14ac:dyDescent="0.35">
      <c r="A8" s="7" t="s">
        <v>27</v>
      </c>
      <c r="B8" s="7" t="s">
        <v>28</v>
      </c>
      <c r="C8" s="7" t="s">
        <v>40</v>
      </c>
      <c r="D8" s="7" t="s">
        <v>41</v>
      </c>
      <c r="E8" s="7" t="s">
        <v>35</v>
      </c>
      <c r="F8" s="7" t="s">
        <v>51</v>
      </c>
      <c r="G8" s="7">
        <v>2017</v>
      </c>
      <c r="H8" s="7" t="str">
        <f>CONCATENATE("14270141873")</f>
        <v>14270141873</v>
      </c>
      <c r="I8" s="7" t="s">
        <v>29</v>
      </c>
      <c r="J8" s="7" t="s">
        <v>30</v>
      </c>
      <c r="K8" s="7" t="str">
        <f>CONCATENATE("")</f>
        <v/>
      </c>
      <c r="L8" s="7" t="str">
        <f>CONCATENATE("3 3.1 3a")</f>
        <v>3 3.1 3a</v>
      </c>
      <c r="M8" s="7" t="str">
        <f>CONCATENATE("CNGGNN89D22I608A")</f>
        <v>CNGGNN89D22I608A</v>
      </c>
      <c r="N8" s="7" t="s">
        <v>52</v>
      </c>
      <c r="O8" s="7" t="s">
        <v>53</v>
      </c>
      <c r="P8" s="8">
        <v>44375</v>
      </c>
      <c r="Q8" s="7" t="s">
        <v>31</v>
      </c>
      <c r="R8" s="7" t="s">
        <v>32</v>
      </c>
      <c r="S8" s="7" t="s">
        <v>33</v>
      </c>
      <c r="T8" s="7"/>
      <c r="U8" s="7" t="s">
        <v>34</v>
      </c>
      <c r="V8" s="9">
        <v>2211.31</v>
      </c>
      <c r="W8" s="7">
        <v>953.52</v>
      </c>
      <c r="X8" s="7">
        <v>880.54</v>
      </c>
      <c r="Y8" s="7">
        <v>0</v>
      </c>
      <c r="Z8" s="7">
        <v>377.25</v>
      </c>
    </row>
    <row r="9" spans="1:26" x14ac:dyDescent="0.35">
      <c r="A9" s="7" t="s">
        <v>27</v>
      </c>
      <c r="B9" s="7" t="s">
        <v>28</v>
      </c>
      <c r="C9" s="7" t="s">
        <v>40</v>
      </c>
      <c r="D9" s="7" t="s">
        <v>54</v>
      </c>
      <c r="E9" s="7" t="s">
        <v>38</v>
      </c>
      <c r="F9" s="7" t="s">
        <v>38</v>
      </c>
      <c r="G9" s="7">
        <v>2017</v>
      </c>
      <c r="H9" s="7" t="str">
        <f>CONCATENATE("14270141865")</f>
        <v>14270141865</v>
      </c>
      <c r="I9" s="7" t="s">
        <v>29</v>
      </c>
      <c r="J9" s="7" t="s">
        <v>30</v>
      </c>
      <c r="K9" s="7" t="str">
        <f>CONCATENATE("")</f>
        <v/>
      </c>
      <c r="L9" s="7" t="str">
        <f>CONCATENATE("3 3.1 3a")</f>
        <v>3 3.1 3a</v>
      </c>
      <c r="M9" s="7" t="str">
        <f>CONCATENATE("NVLMRC95D06E388X")</f>
        <v>NVLMRC95D06E388X</v>
      </c>
      <c r="N9" s="7" t="s">
        <v>55</v>
      </c>
      <c r="O9" s="7" t="s">
        <v>56</v>
      </c>
      <c r="P9" s="8">
        <v>44375</v>
      </c>
      <c r="Q9" s="7" t="s">
        <v>31</v>
      </c>
      <c r="R9" s="7" t="s">
        <v>32</v>
      </c>
      <c r="S9" s="7" t="s">
        <v>33</v>
      </c>
      <c r="T9" s="7"/>
      <c r="U9" s="7" t="s">
        <v>34</v>
      </c>
      <c r="V9" s="7">
        <v>825</v>
      </c>
      <c r="W9" s="7">
        <v>355.74</v>
      </c>
      <c r="X9" s="7">
        <v>328.52</v>
      </c>
      <c r="Y9" s="7">
        <v>0</v>
      </c>
      <c r="Z9" s="7">
        <v>140.74</v>
      </c>
    </row>
    <row r="10" spans="1:26" x14ac:dyDescent="0.35">
      <c r="A10" s="7" t="s">
        <v>27</v>
      </c>
      <c r="B10" s="7" t="s">
        <v>28</v>
      </c>
      <c r="C10" s="7" t="s">
        <v>40</v>
      </c>
      <c r="D10" s="7" t="s">
        <v>57</v>
      </c>
      <c r="E10" s="7" t="s">
        <v>35</v>
      </c>
      <c r="F10" s="7" t="s">
        <v>58</v>
      </c>
      <c r="G10" s="7">
        <v>2017</v>
      </c>
      <c r="H10" s="7" t="str">
        <f>CONCATENATE("14270176168")</f>
        <v>14270176168</v>
      </c>
      <c r="I10" s="7" t="s">
        <v>29</v>
      </c>
      <c r="J10" s="7" t="s">
        <v>30</v>
      </c>
      <c r="K10" s="7" t="str">
        <f>CONCATENATE("")</f>
        <v/>
      </c>
      <c r="L10" s="7" t="str">
        <f>CONCATENATE("4 4.1 2a")</f>
        <v>4 4.1 2a</v>
      </c>
      <c r="M10" s="7" t="str">
        <f>CONCATENATE("NBLMRA80E14A462Z")</f>
        <v>NBLMRA80E14A462Z</v>
      </c>
      <c r="N10" s="7" t="s">
        <v>59</v>
      </c>
      <c r="O10" s="7" t="s">
        <v>60</v>
      </c>
      <c r="P10" s="8">
        <v>44375</v>
      </c>
      <c r="Q10" s="7" t="s">
        <v>31</v>
      </c>
      <c r="R10" s="7" t="s">
        <v>39</v>
      </c>
      <c r="S10" s="7" t="s">
        <v>33</v>
      </c>
      <c r="T10" s="7"/>
      <c r="U10" s="7" t="s">
        <v>34</v>
      </c>
      <c r="V10" s="9">
        <v>19800</v>
      </c>
      <c r="W10" s="9">
        <v>8537.76</v>
      </c>
      <c r="X10" s="9">
        <v>7884.36</v>
      </c>
      <c r="Y10" s="7">
        <v>0</v>
      </c>
      <c r="Z10" s="9">
        <v>3377.88</v>
      </c>
    </row>
    <row r="11" spans="1:26" x14ac:dyDescent="0.35">
      <c r="A11" s="7" t="s">
        <v>27</v>
      </c>
      <c r="B11" s="7" t="s">
        <v>28</v>
      </c>
      <c r="C11" s="7" t="s">
        <v>40</v>
      </c>
      <c r="D11" s="7" t="s">
        <v>41</v>
      </c>
      <c r="E11" s="7" t="s">
        <v>35</v>
      </c>
      <c r="F11" s="7" t="s">
        <v>51</v>
      </c>
      <c r="G11" s="7">
        <v>2017</v>
      </c>
      <c r="H11" s="7" t="str">
        <f>CONCATENATE("04270233135")</f>
        <v>04270233135</v>
      </c>
      <c r="I11" s="7" t="s">
        <v>29</v>
      </c>
      <c r="J11" s="7" t="s">
        <v>30</v>
      </c>
      <c r="K11" s="7" t="str">
        <f>CONCATENATE("")</f>
        <v/>
      </c>
      <c r="L11" s="7" t="str">
        <f>CONCATENATE("3 3.1 3a")</f>
        <v>3 3.1 3a</v>
      </c>
      <c r="M11" s="7" t="str">
        <f>CONCATENATE("CNCDVD47D18I670J")</f>
        <v>CNCDVD47D18I670J</v>
      </c>
      <c r="N11" s="7" t="s">
        <v>61</v>
      </c>
      <c r="O11" s="7" t="s">
        <v>53</v>
      </c>
      <c r="P11" s="8">
        <v>44375</v>
      </c>
      <c r="Q11" s="7" t="s">
        <v>31</v>
      </c>
      <c r="R11" s="7" t="s">
        <v>32</v>
      </c>
      <c r="S11" s="7" t="s">
        <v>33</v>
      </c>
      <c r="T11" s="7"/>
      <c r="U11" s="7" t="s">
        <v>34</v>
      </c>
      <c r="V11" s="9">
        <v>1652</v>
      </c>
      <c r="W11" s="7">
        <v>712.34</v>
      </c>
      <c r="X11" s="7">
        <v>657.83</v>
      </c>
      <c r="Y11" s="7">
        <v>0</v>
      </c>
      <c r="Z11" s="7">
        <v>281.83</v>
      </c>
    </row>
    <row r="12" spans="1:26" x14ac:dyDescent="0.35">
      <c r="A12" s="7" t="s">
        <v>27</v>
      </c>
      <c r="B12" s="7" t="s">
        <v>28</v>
      </c>
      <c r="C12" s="7" t="s">
        <v>40</v>
      </c>
      <c r="D12" s="7" t="s">
        <v>41</v>
      </c>
      <c r="E12" s="7" t="s">
        <v>35</v>
      </c>
      <c r="F12" s="7" t="s">
        <v>51</v>
      </c>
      <c r="G12" s="7">
        <v>2017</v>
      </c>
      <c r="H12" s="7" t="str">
        <f>CONCATENATE("04270233119")</f>
        <v>04270233119</v>
      </c>
      <c r="I12" s="7" t="s">
        <v>29</v>
      </c>
      <c r="J12" s="7" t="s">
        <v>30</v>
      </c>
      <c r="K12" s="7" t="str">
        <f>CONCATENATE("")</f>
        <v/>
      </c>
      <c r="L12" s="7" t="str">
        <f>CONCATENATE("3 3.1 3a")</f>
        <v>3 3.1 3a</v>
      </c>
      <c r="M12" s="7" t="str">
        <f>CONCATENATE("CNCRND75M13F347O")</f>
        <v>CNCRND75M13F347O</v>
      </c>
      <c r="N12" s="7" t="s">
        <v>62</v>
      </c>
      <c r="O12" s="7" t="s">
        <v>53</v>
      </c>
      <c r="P12" s="8">
        <v>44375</v>
      </c>
      <c r="Q12" s="7" t="s">
        <v>31</v>
      </c>
      <c r="R12" s="7" t="s">
        <v>32</v>
      </c>
      <c r="S12" s="7" t="s">
        <v>33</v>
      </c>
      <c r="T12" s="7"/>
      <c r="U12" s="7" t="s">
        <v>34</v>
      </c>
      <c r="V12" s="9">
        <v>1698.7</v>
      </c>
      <c r="W12" s="7">
        <v>732.48</v>
      </c>
      <c r="X12" s="7">
        <v>676.42</v>
      </c>
      <c r="Y12" s="7">
        <v>0</v>
      </c>
      <c r="Z12" s="7">
        <v>289.8</v>
      </c>
    </row>
    <row r="13" spans="1:26" x14ac:dyDescent="0.35">
      <c r="A13" s="7" t="s">
        <v>27</v>
      </c>
      <c r="B13" s="7" t="s">
        <v>28</v>
      </c>
      <c r="C13" s="7" t="s">
        <v>40</v>
      </c>
      <c r="D13" s="7" t="s">
        <v>57</v>
      </c>
      <c r="E13" s="7" t="s">
        <v>38</v>
      </c>
      <c r="F13" s="7" t="s">
        <v>38</v>
      </c>
      <c r="G13" s="7">
        <v>2017</v>
      </c>
      <c r="H13" s="7" t="str">
        <f>CONCATENATE("14270176184")</f>
        <v>14270176184</v>
      </c>
      <c r="I13" s="7" t="s">
        <v>29</v>
      </c>
      <c r="J13" s="7" t="s">
        <v>30</v>
      </c>
      <c r="K13" s="7" t="str">
        <f>CONCATENATE("")</f>
        <v/>
      </c>
      <c r="L13" s="7" t="str">
        <f>CONCATENATE("8 8.6 5c")</f>
        <v>8 8.6 5c</v>
      </c>
      <c r="M13" s="7" t="str">
        <f>CONCATENATE("00902530674")</f>
        <v>00902530674</v>
      </c>
      <c r="N13" s="7" t="s">
        <v>63</v>
      </c>
      <c r="O13" s="7" t="s">
        <v>64</v>
      </c>
      <c r="P13" s="8">
        <v>44375</v>
      </c>
      <c r="Q13" s="7" t="s">
        <v>31</v>
      </c>
      <c r="R13" s="7" t="s">
        <v>32</v>
      </c>
      <c r="S13" s="7" t="s">
        <v>33</v>
      </c>
      <c r="T13" s="7"/>
      <c r="U13" s="7" t="s">
        <v>34</v>
      </c>
      <c r="V13" s="9">
        <v>83381.279999999999</v>
      </c>
      <c r="W13" s="9">
        <v>35954.01</v>
      </c>
      <c r="X13" s="9">
        <v>33202.43</v>
      </c>
      <c r="Y13" s="7">
        <v>0</v>
      </c>
      <c r="Z13" s="9">
        <v>14224.84</v>
      </c>
    </row>
    <row r="14" spans="1:26" x14ac:dyDescent="0.35">
      <c r="A14" s="7" t="s">
        <v>27</v>
      </c>
      <c r="B14" s="7" t="s">
        <v>28</v>
      </c>
      <c r="C14" s="7" t="s">
        <v>40</v>
      </c>
      <c r="D14" s="7" t="s">
        <v>57</v>
      </c>
      <c r="E14" s="7" t="s">
        <v>38</v>
      </c>
      <c r="F14" s="7" t="s">
        <v>38</v>
      </c>
      <c r="G14" s="7">
        <v>2017</v>
      </c>
      <c r="H14" s="7" t="str">
        <f>CONCATENATE("04270233499")</f>
        <v>04270233499</v>
      </c>
      <c r="I14" s="7" t="s">
        <v>29</v>
      </c>
      <c r="J14" s="7" t="s">
        <v>30</v>
      </c>
      <c r="K14" s="7" t="str">
        <f>CONCATENATE("")</f>
        <v/>
      </c>
      <c r="L14" s="7" t="str">
        <f>CONCATENATE("1 1.1 2a")</f>
        <v>1 1.1 2a</v>
      </c>
      <c r="M14" s="7" t="str">
        <f>CONCATENATE("02051370423")</f>
        <v>02051370423</v>
      </c>
      <c r="N14" s="7" t="s">
        <v>65</v>
      </c>
      <c r="O14" s="7" t="s">
        <v>66</v>
      </c>
      <c r="P14" s="8">
        <v>44375</v>
      </c>
      <c r="Q14" s="7" t="s">
        <v>31</v>
      </c>
      <c r="R14" s="7" t="s">
        <v>32</v>
      </c>
      <c r="S14" s="7" t="s">
        <v>33</v>
      </c>
      <c r="T14" s="7"/>
      <c r="U14" s="7" t="s">
        <v>34</v>
      </c>
      <c r="V14" s="7">
        <v>704</v>
      </c>
      <c r="W14" s="7">
        <v>303.56</v>
      </c>
      <c r="X14" s="7">
        <v>280.33</v>
      </c>
      <c r="Y14" s="7">
        <v>0</v>
      </c>
      <c r="Z14" s="7">
        <v>120.11</v>
      </c>
    </row>
    <row r="15" spans="1:26" x14ac:dyDescent="0.35">
      <c r="A15" s="7" t="s">
        <v>27</v>
      </c>
      <c r="B15" s="7" t="s">
        <v>28</v>
      </c>
      <c r="C15" s="7" t="s">
        <v>40</v>
      </c>
      <c r="D15" s="7" t="s">
        <v>41</v>
      </c>
      <c r="E15" s="7" t="s">
        <v>35</v>
      </c>
      <c r="F15" s="7" t="s">
        <v>51</v>
      </c>
      <c r="G15" s="7">
        <v>2017</v>
      </c>
      <c r="H15" s="7" t="str">
        <f>CONCATENATE("04270233127")</f>
        <v>04270233127</v>
      </c>
      <c r="I15" s="7" t="s">
        <v>36</v>
      </c>
      <c r="J15" s="7" t="s">
        <v>30</v>
      </c>
      <c r="K15" s="7" t="str">
        <f>CONCATENATE("")</f>
        <v/>
      </c>
      <c r="L15" s="7" t="str">
        <f>CONCATENATE("3 3.1 3a")</f>
        <v>3 3.1 3a</v>
      </c>
      <c r="M15" s="7" t="str">
        <f>CONCATENATE("MNCLBN52A12I344G")</f>
        <v>MNCLBN52A12I344G</v>
      </c>
      <c r="N15" s="7" t="s">
        <v>67</v>
      </c>
      <c r="O15" s="7" t="s">
        <v>53</v>
      </c>
      <c r="P15" s="8">
        <v>44375</v>
      </c>
      <c r="Q15" s="7" t="s">
        <v>31</v>
      </c>
      <c r="R15" s="7" t="s">
        <v>32</v>
      </c>
      <c r="S15" s="7" t="s">
        <v>33</v>
      </c>
      <c r="T15" s="7"/>
      <c r="U15" s="7" t="s">
        <v>34</v>
      </c>
      <c r="V15" s="9">
        <v>3171.3</v>
      </c>
      <c r="W15" s="9">
        <v>1367.46</v>
      </c>
      <c r="X15" s="9">
        <v>1262.81</v>
      </c>
      <c r="Y15" s="7">
        <v>0</v>
      </c>
      <c r="Z15" s="7">
        <v>541.03</v>
      </c>
    </row>
    <row r="16" spans="1:26" x14ac:dyDescent="0.35">
      <c r="A16" s="7" t="s">
        <v>27</v>
      </c>
      <c r="B16" s="7" t="s">
        <v>28</v>
      </c>
      <c r="C16" s="7" t="s">
        <v>40</v>
      </c>
      <c r="D16" s="7" t="s">
        <v>41</v>
      </c>
      <c r="E16" s="7" t="s">
        <v>35</v>
      </c>
      <c r="F16" s="7" t="s">
        <v>51</v>
      </c>
      <c r="G16" s="7">
        <v>2017</v>
      </c>
      <c r="H16" s="7" t="str">
        <f>CONCATENATE("04270233101")</f>
        <v>04270233101</v>
      </c>
      <c r="I16" s="7" t="s">
        <v>29</v>
      </c>
      <c r="J16" s="7" t="s">
        <v>30</v>
      </c>
      <c r="K16" s="7" t="str">
        <f>CONCATENATE("")</f>
        <v/>
      </c>
      <c r="L16" s="7" t="str">
        <f>CONCATENATE("3 3.1 3a")</f>
        <v>3 3.1 3a</v>
      </c>
      <c r="M16" s="7" t="str">
        <f>CONCATENATE("MNCDNL67M08D749S")</f>
        <v>MNCDNL67M08D749S</v>
      </c>
      <c r="N16" s="7" t="s">
        <v>68</v>
      </c>
      <c r="O16" s="7" t="s">
        <v>53</v>
      </c>
      <c r="P16" s="8">
        <v>44375</v>
      </c>
      <c r="Q16" s="7" t="s">
        <v>31</v>
      </c>
      <c r="R16" s="7" t="s">
        <v>32</v>
      </c>
      <c r="S16" s="7" t="s">
        <v>33</v>
      </c>
      <c r="T16" s="7"/>
      <c r="U16" s="7" t="s">
        <v>34</v>
      </c>
      <c r="V16" s="9">
        <v>3378.86</v>
      </c>
      <c r="W16" s="9">
        <v>1456.96</v>
      </c>
      <c r="X16" s="9">
        <v>1345.46</v>
      </c>
      <c r="Y16" s="7">
        <v>0</v>
      </c>
      <c r="Z16" s="7">
        <v>576.44000000000005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3FC5A8023BE49846995DC55E203C1" ma:contentTypeVersion="7" ma:contentTypeDescription="Create a new document." ma:contentTypeScope="" ma:versionID="8a5266b454e96f386b6d41e2ed20a514">
  <xsd:schema xmlns:xsd="http://www.w3.org/2001/XMLSchema" xmlns:xs="http://www.w3.org/2001/XMLSchema" xmlns:p="http://schemas.microsoft.com/office/2006/metadata/properties" xmlns:ns3="4fc14afe-9df9-4cba-8aa4-680966ecc782" targetNamespace="http://schemas.microsoft.com/office/2006/metadata/properties" ma:root="true" ma:fieldsID="b64aec89db63335c91cef771e8d8815c" ns3:_="">
    <xsd:import namespace="4fc14afe-9df9-4cba-8aa4-680966ecc7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14afe-9df9-4cba-8aa4-680966ecc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4C1503-ADF7-4D60-B183-6884295FAE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14afe-9df9-4cba-8aa4-680966ecc7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11CE9C-2754-4BC8-87DF-8446218144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E6D103-CABE-462E-8F0F-393134BC4E8E}">
  <ds:schemaRefs>
    <ds:schemaRef ds:uri="http://schemas.microsoft.com/office/2006/metadata/properties"/>
    <ds:schemaRef ds:uri="http://schemas.microsoft.com/office/infopath/2007/PartnerControl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20802</vt:lpwstr>
  </property>
  <property fmtid="{D5CDD505-2E9C-101B-9397-08002B2CF9AE}" pid="4" name="OptimizationTime">
    <vt:lpwstr>20210706_1715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2021-07-06T10:50:10Z</dcterms:created>
  <dcterms:modified xsi:type="dcterms:W3CDTF">2021-07-06T10:51:20Z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0x010100D843FC5A8023BE49846995DC55E203C1</vt:lpwstr>
  </property>
</Properties>
</file>