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44/"/>
    </mc:Choice>
  </mc:AlternateContent>
  <xr:revisionPtr revIDLastSave="0" documentId="8_{48F09436-E7AF-47BE-ACB5-19C49DC17148}" xr6:coauthVersionLast="45" xr6:coauthVersionMax="45" xr10:uidLastSave="{00000000-0000-0000-0000-000000000000}"/>
  <bookViews>
    <workbookView xWindow="-110" yWindow="-110" windowWidth="19420" windowHeight="10420" xr2:uid="{310A9700-737C-415B-AECB-CB24D1F64DF5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1" l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<sst xmlns="http://schemas.openxmlformats.org/spreadsheetml/2006/main" count="261" uniqueCount="71">
  <si>
    <t>Dettaglio Domande Pagabili Decreto 444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</si>
  <si>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</si>
  <si>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</si>
  <si>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</si>
  <si>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</si>
  <si>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</si>
  <si>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</si>
  <si>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</si>
  <si>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</si>
  <si>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</si>
  <si>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</si>
  <si>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</si>
  <si>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</si>
  <si>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</si>
  <si>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</si>
  <si>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</si>
  <si>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</si>
  <si>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</si>
  <si>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</si>
  <si>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</si>
  <si>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</si>
  <si>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</si>
  <si>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</si>
  <si>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</si>
  <si>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</si>
  <si>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</si>
  <si>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</si>
  <si>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</si>
  <si>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</si>
  <si>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NO</t>
  </si>
  <si>
    <t>Nuova Programmazione</t>
  </si>
  <si>
    <t>In Liquidazione</t>
  </si>
  <si>
    <t>Saldo</t>
  </si>
  <si>
    <t>Co-Finanziato</t>
  </si>
  <si>
    <t>Ordinario</t>
  </si>
  <si>
    <t>CAA Coldiretti srl</t>
  </si>
  <si>
    <t>CAA LiberiAgricoltori srl già CAA AGCI srl</t>
  </si>
  <si>
    <t>CAA-CAF AGRI S.R.L.</t>
  </si>
  <si>
    <t>SI</t>
  </si>
  <si>
    <t>CAA CIA srl</t>
  </si>
  <si>
    <t>MARCHE</t>
  </si>
  <si>
    <t>SERV. DEC. AGRICOLTURA E ALIM. -ASCOLI PICENO</t>
  </si>
  <si>
    <t>CAA CAF AGRI - ASCOLI PICENO - 222</t>
  </si>
  <si>
    <t>MAZZARELLI LUCIANO</t>
  </si>
  <si>
    <t>SERV. DEC. AGRICOLTURA E ALIMENTAZIONE - ANCONA</t>
  </si>
  <si>
    <t>CAA Coldiretti - ANCONA - 002</t>
  </si>
  <si>
    <t>VENANZETTI EMANUELA</t>
  </si>
  <si>
    <t>SERV. DEC. AGRICOLTURA E ALIM. - MACERATA</t>
  </si>
  <si>
    <t>CAA CIA - ANCONA - 002</t>
  </si>
  <si>
    <t>CARZEDDA DIEGO</t>
  </si>
  <si>
    <t>IN PROPRIO</t>
  </si>
  <si>
    <t>SOCIETA' AGRICOLA MARINELLI FABRIZIO E LUCA - SOCIETA' SEMPLICE</t>
  </si>
  <si>
    <t>CAA LiberiAgricoltori - MACERATA - 002</t>
  </si>
  <si>
    <t>SOCIETA' AGRICOLA SU CASARU DI PORCU ANTONIO E GIUSEPPE S.S.</t>
  </si>
  <si>
    <t>AGRICOM SRL IN LIQUIDAZIONE</t>
  </si>
  <si>
    <t>VITIVINICOLA D'ANGELO DI D'ANGELO PASQUALE E PHILIP SOCIETA' SEMPLICE</t>
  </si>
  <si>
    <t>CAA Coldiretti - MACERATA - 017</t>
  </si>
  <si>
    <t>SEPI EMANUELE</t>
  </si>
  <si>
    <t>CAA Coldiretti - MACERATA - 008</t>
  </si>
  <si>
    <t>TURCHI RENZO</t>
  </si>
  <si>
    <t>SOCIETA' AGRICOLA FABRIZI VENANZO FABRIZIO E LIBERTI ENZA S.S.</t>
  </si>
  <si>
    <t>FEDELI GIUSEPPE</t>
  </si>
  <si>
    <t>FRASCARELLI MARIA PAOLA</t>
  </si>
  <si>
    <t>CAA CIA - ASCOLI PICENO - 001</t>
  </si>
  <si>
    <t>VAGNONI LILIANA</t>
  </si>
  <si>
    <t>CAA Coldiretti - MACERATA - 002</t>
  </si>
  <si>
    <t>COCILOVA GIOVANNI</t>
  </si>
  <si>
    <t>ZAGAGLINI PIERALBERTO</t>
  </si>
  <si>
    <t>BARBAROSSA FABRIZIO</t>
  </si>
  <si>
    <t>CAA LiberiAgricoltori - MACERATA - 003</t>
  </si>
  <si>
    <t>DELL'UOMO ALBERTO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</si>
</sst>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FF9D-3BFB-44EE-BE3B-92ECBD9A78ED}">
  <dimension ref="A1:Z21"/>
  <sheetViews>
    <sheetView showGridLines="0" tabSelected="1" workbookViewId="0">
      <selection activeCell="G26" sqref="G26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7.7265625" bestFit="1" customWidth="1"/>
    <col min="4" max="4" width="26.6328125" bestFit="1" customWidth="1"/>
    <col min="5" max="5" width="20.36328125" bestFit="1" customWidth="1"/>
    <col min="6" max="6" width="19.90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6328125" bestFit="1" customWidth="1"/>
    <col min="14" max="14" width="34.90625" bestFit="1" customWidth="1"/>
    <col min="15" max="15" width="8.269531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40</v>
      </c>
      <c r="D4" s="7" t="s">
        <v>41</v>
      </c>
      <c r="E4" s="7" t="s">
        <v>37</v>
      </c>
      <c r="F4" s="7" t="s">
        <v>42</v>
      </c>
      <c r="G4" s="7">
        <v>2020</v>
      </c>
      <c r="H4" s="7" t="str">
        <f>CONCATENATE("04241026949")</f>
        <v>04241026949</v>
      </c>
      <c r="I4" s="7" t="s">
        <v>29</v>
      </c>
      <c r="J4" s="7" t="s">
        <v>30</v>
      </c>
      <c r="K4" s="7" t="str">
        <f>CONCATENATE("")</f>
        <v/>
      </c>
      <c r="L4" s="7" t="str">
        <f>CONCATENATE("10 10.1 4a")</f>
        <v>10 10.1 4a</v>
      </c>
      <c r="M4" s="7" t="str">
        <f>CONCATENATE("MZZLCN75A21A462K")</f>
        <v>MZZLCN75A21A462K</v>
      </c>
      <c r="N4" s="7" t="s">
        <v>43</v>
      </c>
      <c r="O4" s="7"/>
      <c r="P4" s="8">
        <v>44293</v>
      </c>
      <c r="Q4" s="7" t="s">
        <v>31</v>
      </c>
      <c r="R4" s="7" t="s">
        <v>32</v>
      </c>
      <c r="S4" s="7" t="s">
        <v>33</v>
      </c>
      <c r="T4" s="7"/>
      <c r="U4" s="7" t="s">
        <v>34</v>
      </c>
      <c r="V4" s="7">
        <v>604.97</v>
      </c>
      <c r="W4" s="7">
        <v>260.86</v>
      </c>
      <c r="X4" s="7">
        <v>240.9</v>
      </c>
      <c r="Y4" s="7">
        <v>0</v>
      </c>
      <c r="Z4" s="7">
        <v>103.21</v>
      </c>
    </row>
    <row r="5" spans="1:26" x14ac:dyDescent="0.35">
      <c r="A5" s="7" t="s">
        <v>27</v>
      </c>
      <c r="B5" s="7" t="s">
        <v>28</v>
      </c>
      <c r="C5" s="7" t="s">
        <v>40</v>
      </c>
      <c r="D5" s="7" t="s">
        <v>44</v>
      </c>
      <c r="E5" s="7" t="s">
        <v>35</v>
      </c>
      <c r="F5" s="7" t="s">
        <v>45</v>
      </c>
      <c r="G5" s="7">
        <v>2020</v>
      </c>
      <c r="H5" s="7" t="str">
        <f>CONCATENATE("04240252595")</f>
        <v>04240252595</v>
      </c>
      <c r="I5" s="7" t="s">
        <v>38</v>
      </c>
      <c r="J5" s="7" t="s">
        <v>30</v>
      </c>
      <c r="K5" s="7" t="str">
        <f>CONCATENATE("")</f>
        <v/>
      </c>
      <c r="L5" s="7" t="str">
        <f>CONCATENATE("14 14.1 3a")</f>
        <v>14 14.1 3a</v>
      </c>
      <c r="M5" s="7" t="str">
        <f>CONCATENATE("VNNMNL69R66D451A")</f>
        <v>VNNMNL69R66D451A</v>
      </c>
      <c r="N5" s="7" t="s">
        <v>46</v>
      </c>
      <c r="O5" s="7"/>
      <c r="P5" s="8">
        <v>44299</v>
      </c>
      <c r="Q5" s="7" t="s">
        <v>31</v>
      </c>
      <c r="R5" s="7" t="s">
        <v>32</v>
      </c>
      <c r="S5" s="7" t="s">
        <v>33</v>
      </c>
      <c r="T5" s="7"/>
      <c r="U5" s="7" t="s">
        <v>34</v>
      </c>
      <c r="V5" s="9">
        <v>5640</v>
      </c>
      <c r="W5" s="9">
        <v>2431.9699999999998</v>
      </c>
      <c r="X5" s="9">
        <v>2245.85</v>
      </c>
      <c r="Y5" s="7">
        <v>0</v>
      </c>
      <c r="Z5" s="7">
        <v>962.18</v>
      </c>
    </row>
    <row r="6" spans="1:26" x14ac:dyDescent="0.35">
      <c r="A6" s="7" t="s">
        <v>27</v>
      </c>
      <c r="B6" s="7" t="s">
        <v>28</v>
      </c>
      <c r="C6" s="7" t="s">
        <v>40</v>
      </c>
      <c r="D6" s="7" t="s">
        <v>47</v>
      </c>
      <c r="E6" s="7" t="s">
        <v>39</v>
      </c>
      <c r="F6" s="7" t="s">
        <v>48</v>
      </c>
      <c r="G6" s="7">
        <v>2020</v>
      </c>
      <c r="H6" s="7" t="str">
        <f>CONCATENATE("04240809774")</f>
        <v>04240809774</v>
      </c>
      <c r="I6" s="7" t="s">
        <v>38</v>
      </c>
      <c r="J6" s="7" t="s">
        <v>30</v>
      </c>
      <c r="K6" s="7" t="str">
        <f>CONCATENATE("")</f>
        <v/>
      </c>
      <c r="L6" s="7" t="str">
        <f>CONCATENATE("14 14.1 3a")</f>
        <v>14 14.1 3a</v>
      </c>
      <c r="M6" s="7" t="str">
        <f>CONCATENATE("CRZDGI78L10G203Q")</f>
        <v>CRZDGI78L10G203Q</v>
      </c>
      <c r="N6" s="7" t="s">
        <v>49</v>
      </c>
      <c r="O6" s="7"/>
      <c r="P6" s="8">
        <v>44299</v>
      </c>
      <c r="Q6" s="7" t="s">
        <v>31</v>
      </c>
      <c r="R6" s="7" t="s">
        <v>32</v>
      </c>
      <c r="S6" s="7" t="s">
        <v>33</v>
      </c>
      <c r="T6" s="7"/>
      <c r="U6" s="7" t="s">
        <v>34</v>
      </c>
      <c r="V6" s="9">
        <v>11286</v>
      </c>
      <c r="W6" s="9">
        <v>4866.5200000000004</v>
      </c>
      <c r="X6" s="9">
        <v>4494.09</v>
      </c>
      <c r="Y6" s="7">
        <v>0</v>
      </c>
      <c r="Z6" s="9">
        <v>1925.39</v>
      </c>
    </row>
    <row r="7" spans="1:26" x14ac:dyDescent="0.35">
      <c r="A7" s="7" t="s">
        <v>27</v>
      </c>
      <c r="B7" s="7" t="s">
        <v>28</v>
      </c>
      <c r="C7" s="7" t="s">
        <v>40</v>
      </c>
      <c r="D7" s="7" t="s">
        <v>47</v>
      </c>
      <c r="E7" s="7" t="s">
        <v>50</v>
      </c>
      <c r="F7" s="7" t="s">
        <v>50</v>
      </c>
      <c r="G7" s="7">
        <v>2020</v>
      </c>
      <c r="H7" s="7" t="str">
        <f>CONCATENATE("04240247256")</f>
        <v>04240247256</v>
      </c>
      <c r="I7" s="7" t="s">
        <v>38</v>
      </c>
      <c r="J7" s="7" t="s">
        <v>30</v>
      </c>
      <c r="K7" s="7" t="str">
        <f>CONCATENATE("")</f>
        <v/>
      </c>
      <c r="L7" s="7" t="str">
        <f>CONCATENATE("14 14.1 3a")</f>
        <v>14 14.1 3a</v>
      </c>
      <c r="M7" s="7" t="str">
        <f>CONCATENATE("00398130435")</f>
        <v>00398130435</v>
      </c>
      <c r="N7" s="7" t="s">
        <v>51</v>
      </c>
      <c r="O7" s="7"/>
      <c r="P7" s="8">
        <v>44299</v>
      </c>
      <c r="Q7" s="7" t="s">
        <v>31</v>
      </c>
      <c r="R7" s="7" t="s">
        <v>32</v>
      </c>
      <c r="S7" s="7" t="s">
        <v>33</v>
      </c>
      <c r="T7" s="7"/>
      <c r="U7" s="7" t="s">
        <v>34</v>
      </c>
      <c r="V7" s="9">
        <v>22900</v>
      </c>
      <c r="W7" s="9">
        <v>9874.48</v>
      </c>
      <c r="X7" s="9">
        <v>9118.7800000000007</v>
      </c>
      <c r="Y7" s="7">
        <v>0</v>
      </c>
      <c r="Z7" s="9">
        <v>3906.74</v>
      </c>
    </row>
    <row r="8" spans="1:26" x14ac:dyDescent="0.35">
      <c r="A8" s="7" t="s">
        <v>27</v>
      </c>
      <c r="B8" s="7" t="s">
        <v>28</v>
      </c>
      <c r="C8" s="7" t="s">
        <v>40</v>
      </c>
      <c r="D8" s="7" t="s">
        <v>47</v>
      </c>
      <c r="E8" s="7" t="s">
        <v>36</v>
      </c>
      <c r="F8" s="7" t="s">
        <v>52</v>
      </c>
      <c r="G8" s="7">
        <v>2020</v>
      </c>
      <c r="H8" s="7" t="str">
        <f>CONCATENATE("04240289639")</f>
        <v>04240289639</v>
      </c>
      <c r="I8" s="7" t="s">
        <v>29</v>
      </c>
      <c r="J8" s="7" t="s">
        <v>30</v>
      </c>
      <c r="K8" s="7" t="str">
        <f>CONCATENATE("")</f>
        <v/>
      </c>
      <c r="L8" s="7" t="str">
        <f>CONCATENATE("14 14.1 3a")</f>
        <v>14 14.1 3a</v>
      </c>
      <c r="M8" s="7" t="str">
        <f>CONCATENATE("01976990430")</f>
        <v>01976990430</v>
      </c>
      <c r="N8" s="7" t="s">
        <v>53</v>
      </c>
      <c r="O8" s="7"/>
      <c r="P8" s="8">
        <v>44299</v>
      </c>
      <c r="Q8" s="7" t="s">
        <v>31</v>
      </c>
      <c r="R8" s="7" t="s">
        <v>32</v>
      </c>
      <c r="S8" s="7" t="s">
        <v>33</v>
      </c>
      <c r="T8" s="7"/>
      <c r="U8" s="7" t="s">
        <v>34</v>
      </c>
      <c r="V8" s="7">
        <v>743.85</v>
      </c>
      <c r="W8" s="7">
        <v>320.75</v>
      </c>
      <c r="X8" s="7">
        <v>296.2</v>
      </c>
      <c r="Y8" s="7">
        <v>0</v>
      </c>
      <c r="Z8" s="7">
        <v>126.9</v>
      </c>
    </row>
    <row r="9" spans="1:26" x14ac:dyDescent="0.35">
      <c r="A9" s="7" t="s">
        <v>27</v>
      </c>
      <c r="B9" s="7" t="s">
        <v>28</v>
      </c>
      <c r="C9" s="7" t="s">
        <v>40</v>
      </c>
      <c r="D9" s="7" t="s">
        <v>44</v>
      </c>
      <c r="E9" s="7" t="s">
        <v>35</v>
      </c>
      <c r="F9" s="7" t="s">
        <v>45</v>
      </c>
      <c r="G9" s="7">
        <v>2020</v>
      </c>
      <c r="H9" s="7" t="str">
        <f>CONCATENATE("04240527939")</f>
        <v>04240527939</v>
      </c>
      <c r="I9" s="7" t="s">
        <v>29</v>
      </c>
      <c r="J9" s="7" t="s">
        <v>30</v>
      </c>
      <c r="K9" s="7" t="str">
        <f>CONCATENATE("")</f>
        <v/>
      </c>
      <c r="L9" s="7" t="str">
        <f>CONCATENATE("14 14.1 3a")</f>
        <v>14 14.1 3a</v>
      </c>
      <c r="M9" s="7" t="str">
        <f>CONCATENATE("02293460420")</f>
        <v>02293460420</v>
      </c>
      <c r="N9" s="7" t="s">
        <v>54</v>
      </c>
      <c r="O9" s="7"/>
      <c r="P9" s="8">
        <v>44299</v>
      </c>
      <c r="Q9" s="7" t="s">
        <v>31</v>
      </c>
      <c r="R9" s="7" t="s">
        <v>32</v>
      </c>
      <c r="S9" s="7" t="s">
        <v>33</v>
      </c>
      <c r="T9" s="7"/>
      <c r="U9" s="7" t="s">
        <v>34</v>
      </c>
      <c r="V9" s="9">
        <v>1500</v>
      </c>
      <c r="W9" s="7">
        <v>646.79999999999995</v>
      </c>
      <c r="X9" s="7">
        <v>597.29999999999995</v>
      </c>
      <c r="Y9" s="7">
        <v>0</v>
      </c>
      <c r="Z9" s="7">
        <v>255.9</v>
      </c>
    </row>
    <row r="10" spans="1:26" ht="17.5" x14ac:dyDescent="0.35">
      <c r="A10" s="7" t="s">
        <v>27</v>
      </c>
      <c r="B10" s="7" t="s">
        <v>28</v>
      </c>
      <c r="C10" s="7" t="s">
        <v>40</v>
      </c>
      <c r="D10" s="7" t="s">
        <v>41</v>
      </c>
      <c r="E10" s="7" t="s">
        <v>50</v>
      </c>
      <c r="F10" s="7" t="s">
        <v>50</v>
      </c>
      <c r="G10" s="7">
        <v>2020</v>
      </c>
      <c r="H10" s="7" t="str">
        <f>CONCATENATE("04240752586")</f>
        <v>04240752586</v>
      </c>
      <c r="I10" s="7" t="s">
        <v>29</v>
      </c>
      <c r="J10" s="7" t="s">
        <v>30</v>
      </c>
      <c r="K10" s="7" t="str">
        <f>CONCATENATE("")</f>
        <v/>
      </c>
      <c r="L10" s="7" t="str">
        <f>CONCATENATE("10 10.1 4b")</f>
        <v>10 10.1 4b</v>
      </c>
      <c r="M10" s="7" t="str">
        <f>CONCATENATE("00435570445")</f>
        <v>00435570445</v>
      </c>
      <c r="N10" s="7" t="s">
        <v>55</v>
      </c>
      <c r="O10" s="7"/>
      <c r="P10" s="8">
        <v>44293</v>
      </c>
      <c r="Q10" s="7" t="s">
        <v>31</v>
      </c>
      <c r="R10" s="7" t="s">
        <v>32</v>
      </c>
      <c r="S10" s="7" t="s">
        <v>33</v>
      </c>
      <c r="T10" s="7"/>
      <c r="U10" s="7" t="s">
        <v>34</v>
      </c>
      <c r="V10" s="7">
        <v>40.090000000000003</v>
      </c>
      <c r="W10" s="7">
        <v>17.29</v>
      </c>
      <c r="X10" s="7">
        <v>15.96</v>
      </c>
      <c r="Y10" s="7">
        <v>0</v>
      </c>
      <c r="Z10" s="7">
        <v>6.84</v>
      </c>
    </row>
    <row r="11" spans="1:26" x14ac:dyDescent="0.35">
      <c r="A11" s="7" t="s">
        <v>27</v>
      </c>
      <c r="B11" s="7" t="s">
        <v>28</v>
      </c>
      <c r="C11" s="7" t="s">
        <v>40</v>
      </c>
      <c r="D11" s="7" t="s">
        <v>47</v>
      </c>
      <c r="E11" s="7" t="s">
        <v>35</v>
      </c>
      <c r="F11" s="7" t="s">
        <v>56</v>
      </c>
      <c r="G11" s="7">
        <v>2020</v>
      </c>
      <c r="H11" s="7" t="str">
        <f>CONCATENATE("04240200172")</f>
        <v>04240200172</v>
      </c>
      <c r="I11" s="7" t="s">
        <v>29</v>
      </c>
      <c r="J11" s="7" t="s">
        <v>30</v>
      </c>
      <c r="K11" s="7" t="str">
        <f>CONCATENATE("")</f>
        <v/>
      </c>
      <c r="L11" s="7" t="str">
        <f>CONCATENATE("10 10.1 4a")</f>
        <v>10 10.1 4a</v>
      </c>
      <c r="M11" s="7" t="str">
        <f>CONCATENATE("SPEMNL95C17B474Y")</f>
        <v>SPEMNL95C17B474Y</v>
      </c>
      <c r="N11" s="7" t="s">
        <v>57</v>
      </c>
      <c r="O11" s="7"/>
      <c r="P11" s="8">
        <v>44293</v>
      </c>
      <c r="Q11" s="7" t="s">
        <v>31</v>
      </c>
      <c r="R11" s="7" t="s">
        <v>32</v>
      </c>
      <c r="S11" s="7" t="s">
        <v>33</v>
      </c>
      <c r="T11" s="7"/>
      <c r="U11" s="7" t="s">
        <v>34</v>
      </c>
      <c r="V11" s="9">
        <v>4419.7</v>
      </c>
      <c r="W11" s="9">
        <v>1905.77</v>
      </c>
      <c r="X11" s="9">
        <v>1759.92</v>
      </c>
      <c r="Y11" s="7">
        <v>0</v>
      </c>
      <c r="Z11" s="7">
        <v>754.01</v>
      </c>
    </row>
    <row r="12" spans="1:26" x14ac:dyDescent="0.35">
      <c r="A12" s="7" t="s">
        <v>27</v>
      </c>
      <c r="B12" s="7" t="s">
        <v>28</v>
      </c>
      <c r="C12" s="7" t="s">
        <v>40</v>
      </c>
      <c r="D12" s="7" t="s">
        <v>47</v>
      </c>
      <c r="E12" s="7" t="s">
        <v>35</v>
      </c>
      <c r="F12" s="7" t="s">
        <v>58</v>
      </c>
      <c r="G12" s="7">
        <v>2020</v>
      </c>
      <c r="H12" s="7" t="str">
        <f>CONCATENATE("04240740094")</f>
        <v>04240740094</v>
      </c>
      <c r="I12" s="7" t="s">
        <v>38</v>
      </c>
      <c r="J12" s="7" t="s">
        <v>30</v>
      </c>
      <c r="K12" s="7" t="str">
        <f>CONCATENATE("")</f>
        <v/>
      </c>
      <c r="L12" s="7" t="str">
        <f>CONCATENATE("10 10.1 4a")</f>
        <v>10 10.1 4a</v>
      </c>
      <c r="M12" s="7" t="str">
        <f>CONCATENATE("TRCRNZ68E17I156U")</f>
        <v>TRCRNZ68E17I156U</v>
      </c>
      <c r="N12" s="7" t="s">
        <v>59</v>
      </c>
      <c r="O12" s="7"/>
      <c r="P12" s="8">
        <v>44293</v>
      </c>
      <c r="Q12" s="7" t="s">
        <v>31</v>
      </c>
      <c r="R12" s="7" t="s">
        <v>32</v>
      </c>
      <c r="S12" s="7" t="s">
        <v>33</v>
      </c>
      <c r="T12" s="7"/>
      <c r="U12" s="7" t="s">
        <v>34</v>
      </c>
      <c r="V12" s="9">
        <v>2436.3000000000002</v>
      </c>
      <c r="W12" s="9">
        <v>1050.53</v>
      </c>
      <c r="X12" s="7">
        <v>970.13</v>
      </c>
      <c r="Y12" s="7">
        <v>0</v>
      </c>
      <c r="Z12" s="7">
        <v>415.64</v>
      </c>
    </row>
    <row r="13" spans="1:26" x14ac:dyDescent="0.35">
      <c r="A13" s="7" t="s">
        <v>27</v>
      </c>
      <c r="B13" s="7" t="s">
        <v>28</v>
      </c>
      <c r="C13" s="7" t="s">
        <v>40</v>
      </c>
      <c r="D13" s="7" t="s">
        <v>47</v>
      </c>
      <c r="E13" s="7" t="s">
        <v>35</v>
      </c>
      <c r="F13" s="7" t="s">
        <v>58</v>
      </c>
      <c r="G13" s="7">
        <v>2020</v>
      </c>
      <c r="H13" s="7" t="str">
        <f>CONCATENATE("04240602567")</f>
        <v>04240602567</v>
      </c>
      <c r="I13" s="7" t="s">
        <v>38</v>
      </c>
      <c r="J13" s="7" t="s">
        <v>30</v>
      </c>
      <c r="K13" s="7" t="str">
        <f>CONCATENATE("")</f>
        <v/>
      </c>
      <c r="L13" s="7" t="str">
        <f>CONCATENATE("14 14.1 3a")</f>
        <v>14 14.1 3a</v>
      </c>
      <c r="M13" s="7" t="str">
        <f>CONCATENATE("TRCRNZ68E17I156U")</f>
        <v>TRCRNZ68E17I156U</v>
      </c>
      <c r="N13" s="7" t="s">
        <v>59</v>
      </c>
      <c r="O13" s="7"/>
      <c r="P13" s="8">
        <v>44299</v>
      </c>
      <c r="Q13" s="7" t="s">
        <v>31</v>
      </c>
      <c r="R13" s="7" t="s">
        <v>32</v>
      </c>
      <c r="S13" s="7" t="s">
        <v>33</v>
      </c>
      <c r="T13" s="7"/>
      <c r="U13" s="7" t="s">
        <v>34</v>
      </c>
      <c r="V13" s="9">
        <v>18000</v>
      </c>
      <c r="W13" s="9">
        <v>7761.6</v>
      </c>
      <c r="X13" s="9">
        <v>7167.6</v>
      </c>
      <c r="Y13" s="7">
        <v>0</v>
      </c>
      <c r="Z13" s="9">
        <v>3070.8</v>
      </c>
    </row>
    <row r="14" spans="1:26" x14ac:dyDescent="0.35">
      <c r="A14" s="7" t="s">
        <v>27</v>
      </c>
      <c r="B14" s="7" t="s">
        <v>28</v>
      </c>
      <c r="C14" s="7" t="s">
        <v>40</v>
      </c>
      <c r="D14" s="7" t="s">
        <v>47</v>
      </c>
      <c r="E14" s="7" t="s">
        <v>35</v>
      </c>
      <c r="F14" s="7" t="s">
        <v>56</v>
      </c>
      <c r="G14" s="7">
        <v>2020</v>
      </c>
      <c r="H14" s="7" t="str">
        <f>CONCATENATE("04240840498")</f>
        <v>04240840498</v>
      </c>
      <c r="I14" s="7" t="s">
        <v>29</v>
      </c>
      <c r="J14" s="7" t="s">
        <v>30</v>
      </c>
      <c r="K14" s="7" t="str">
        <f>CONCATENATE("")</f>
        <v/>
      </c>
      <c r="L14" s="7" t="str">
        <f>CONCATENATE("10 10.1 4a")</f>
        <v>10 10.1 4a</v>
      </c>
      <c r="M14" s="7" t="str">
        <f>CONCATENATE("01141480432")</f>
        <v>01141480432</v>
      </c>
      <c r="N14" s="7" t="s">
        <v>60</v>
      </c>
      <c r="O14" s="7"/>
      <c r="P14" s="8">
        <v>44293</v>
      </c>
      <c r="Q14" s="7" t="s">
        <v>31</v>
      </c>
      <c r="R14" s="7" t="s">
        <v>32</v>
      </c>
      <c r="S14" s="7" t="s">
        <v>33</v>
      </c>
      <c r="T14" s="7"/>
      <c r="U14" s="7" t="s">
        <v>34</v>
      </c>
      <c r="V14" s="9">
        <v>3794.48</v>
      </c>
      <c r="W14" s="9">
        <v>1636.18</v>
      </c>
      <c r="X14" s="9">
        <v>1510.96</v>
      </c>
      <c r="Y14" s="7">
        <v>0</v>
      </c>
      <c r="Z14" s="7">
        <v>647.34</v>
      </c>
    </row>
    <row r="15" spans="1:26" x14ac:dyDescent="0.35">
      <c r="A15" s="7" t="s">
        <v>27</v>
      </c>
      <c r="B15" s="7" t="s">
        <v>28</v>
      </c>
      <c r="C15" s="7" t="s">
        <v>40</v>
      </c>
      <c r="D15" s="7" t="s">
        <v>47</v>
      </c>
      <c r="E15" s="7" t="s">
        <v>35</v>
      </c>
      <c r="F15" s="7" t="s">
        <v>56</v>
      </c>
      <c r="G15" s="7">
        <v>2020</v>
      </c>
      <c r="H15" s="7" t="str">
        <f>CONCATENATE("04240193534")</f>
        <v>04240193534</v>
      </c>
      <c r="I15" s="7" t="s">
        <v>29</v>
      </c>
      <c r="J15" s="7" t="s">
        <v>30</v>
      </c>
      <c r="K15" s="7" t="str">
        <f>CONCATENATE("")</f>
        <v/>
      </c>
      <c r="L15" s="7" t="str">
        <f>CONCATENATE("10 10.1 4a")</f>
        <v>10 10.1 4a</v>
      </c>
      <c r="M15" s="7" t="str">
        <f>CONCATENATE("FDLGPP58R24I661J")</f>
        <v>FDLGPP58R24I661J</v>
      </c>
      <c r="N15" s="7" t="s">
        <v>61</v>
      </c>
      <c r="O15" s="7"/>
      <c r="P15" s="8">
        <v>44293</v>
      </c>
      <c r="Q15" s="7" t="s">
        <v>31</v>
      </c>
      <c r="R15" s="7" t="s">
        <v>32</v>
      </c>
      <c r="S15" s="7" t="s">
        <v>33</v>
      </c>
      <c r="T15" s="7"/>
      <c r="U15" s="7" t="s">
        <v>34</v>
      </c>
      <c r="V15" s="7">
        <v>17.79</v>
      </c>
      <c r="W15" s="7">
        <v>7.67</v>
      </c>
      <c r="X15" s="7">
        <v>7.08</v>
      </c>
      <c r="Y15" s="7">
        <v>0</v>
      </c>
      <c r="Z15" s="7">
        <v>3.04</v>
      </c>
    </row>
    <row r="16" spans="1:26" x14ac:dyDescent="0.35">
      <c r="A16" s="7" t="s">
        <v>27</v>
      </c>
      <c r="B16" s="7" t="s">
        <v>28</v>
      </c>
      <c r="C16" s="7" t="s">
        <v>40</v>
      </c>
      <c r="D16" s="7" t="s">
        <v>47</v>
      </c>
      <c r="E16" s="7" t="s">
        <v>36</v>
      </c>
      <c r="F16" s="7" t="s">
        <v>52</v>
      </c>
      <c r="G16" s="7">
        <v>2020</v>
      </c>
      <c r="H16" s="7" t="str">
        <f>CONCATENATE("04240218216")</f>
        <v>04240218216</v>
      </c>
      <c r="I16" s="7" t="s">
        <v>29</v>
      </c>
      <c r="J16" s="7" t="s">
        <v>30</v>
      </c>
      <c r="K16" s="7" t="str">
        <f>CONCATENATE("")</f>
        <v/>
      </c>
      <c r="L16" s="7" t="str">
        <f>CONCATENATE("10 10.1 4a")</f>
        <v>10 10.1 4a</v>
      </c>
      <c r="M16" s="7" t="str">
        <f>CONCATENATE("FRSMPL77T52B474M")</f>
        <v>FRSMPL77T52B474M</v>
      </c>
      <c r="N16" s="7" t="s">
        <v>62</v>
      </c>
      <c r="O16" s="7"/>
      <c r="P16" s="8">
        <v>44293</v>
      </c>
      <c r="Q16" s="7" t="s">
        <v>31</v>
      </c>
      <c r="R16" s="7" t="s">
        <v>32</v>
      </c>
      <c r="S16" s="7" t="s">
        <v>33</v>
      </c>
      <c r="T16" s="7"/>
      <c r="U16" s="7" t="s">
        <v>34</v>
      </c>
      <c r="V16" s="9">
        <v>1236.83</v>
      </c>
      <c r="W16" s="7">
        <v>533.32000000000005</v>
      </c>
      <c r="X16" s="7">
        <v>492.51</v>
      </c>
      <c r="Y16" s="7">
        <v>0</v>
      </c>
      <c r="Z16" s="7">
        <v>211</v>
      </c>
    </row>
    <row r="17" spans="1:26" x14ac:dyDescent="0.35">
      <c r="A17" s="7" t="s">
        <v>27</v>
      </c>
      <c r="B17" s="7" t="s">
        <v>28</v>
      </c>
      <c r="C17" s="7" t="s">
        <v>40</v>
      </c>
      <c r="D17" s="7" t="s">
        <v>41</v>
      </c>
      <c r="E17" s="7" t="s">
        <v>39</v>
      </c>
      <c r="F17" s="7" t="s">
        <v>63</v>
      </c>
      <c r="G17" s="7">
        <v>2020</v>
      </c>
      <c r="H17" s="7" t="str">
        <f>CONCATENATE("04240346504")</f>
        <v>04240346504</v>
      </c>
      <c r="I17" s="7" t="s">
        <v>29</v>
      </c>
      <c r="J17" s="7" t="s">
        <v>30</v>
      </c>
      <c r="K17" s="7" t="str">
        <f>CONCATENATE("")</f>
        <v/>
      </c>
      <c r="L17" s="7" t="str">
        <f>CONCATENATE("10 10.1 4a")</f>
        <v>10 10.1 4a</v>
      </c>
      <c r="M17" s="7" t="str">
        <f>CONCATENATE("VGNLLN61M50Z110B")</f>
        <v>VGNLLN61M50Z110B</v>
      </c>
      <c r="N17" s="7" t="s">
        <v>64</v>
      </c>
      <c r="O17" s="7"/>
      <c r="P17" s="8">
        <v>44293</v>
      </c>
      <c r="Q17" s="7" t="s">
        <v>31</v>
      </c>
      <c r="R17" s="7" t="s">
        <v>32</v>
      </c>
      <c r="S17" s="7" t="s">
        <v>33</v>
      </c>
      <c r="T17" s="7"/>
      <c r="U17" s="7" t="s">
        <v>34</v>
      </c>
      <c r="V17" s="7">
        <v>587.11</v>
      </c>
      <c r="W17" s="7">
        <v>253.16</v>
      </c>
      <c r="X17" s="7">
        <v>233.79</v>
      </c>
      <c r="Y17" s="7">
        <v>0</v>
      </c>
      <c r="Z17" s="7">
        <v>100.16</v>
      </c>
    </row>
    <row r="18" spans="1:26" x14ac:dyDescent="0.35">
      <c r="A18" s="7" t="s">
        <v>27</v>
      </c>
      <c r="B18" s="7" t="s">
        <v>28</v>
      </c>
      <c r="C18" s="7" t="s">
        <v>40</v>
      </c>
      <c r="D18" s="7" t="s">
        <v>47</v>
      </c>
      <c r="E18" s="7" t="s">
        <v>35</v>
      </c>
      <c r="F18" s="7" t="s">
        <v>65</v>
      </c>
      <c r="G18" s="7">
        <v>2020</v>
      </c>
      <c r="H18" s="7" t="str">
        <f>CONCATENATE("04240401812")</f>
        <v>04240401812</v>
      </c>
      <c r="I18" s="7" t="s">
        <v>38</v>
      </c>
      <c r="J18" s="7" t="s">
        <v>30</v>
      </c>
      <c r="K18" s="7" t="str">
        <f>CONCATENATE("")</f>
        <v/>
      </c>
      <c r="L18" s="7" t="str">
        <f>CONCATENATE("14 14.1 3a")</f>
        <v>14 14.1 3a</v>
      </c>
      <c r="M18" s="7" t="str">
        <f>CONCATENATE("CCLGNN42C21C704S")</f>
        <v>CCLGNN42C21C704S</v>
      </c>
      <c r="N18" s="7" t="s">
        <v>66</v>
      </c>
      <c r="O18" s="7"/>
      <c r="P18" s="8">
        <v>44299</v>
      </c>
      <c r="Q18" s="7" t="s">
        <v>31</v>
      </c>
      <c r="R18" s="7" t="s">
        <v>32</v>
      </c>
      <c r="S18" s="7" t="s">
        <v>33</v>
      </c>
      <c r="T18" s="7"/>
      <c r="U18" s="7" t="s">
        <v>34</v>
      </c>
      <c r="V18" s="9">
        <v>6360</v>
      </c>
      <c r="W18" s="9">
        <v>2742.43</v>
      </c>
      <c r="X18" s="9">
        <v>2532.5500000000002</v>
      </c>
      <c r="Y18" s="7">
        <v>0</v>
      </c>
      <c r="Z18" s="9">
        <v>1085.02</v>
      </c>
    </row>
    <row r="19" spans="1:26" x14ac:dyDescent="0.35">
      <c r="A19" s="7" t="s">
        <v>27</v>
      </c>
      <c r="B19" s="7" t="s">
        <v>28</v>
      </c>
      <c r="C19" s="7" t="s">
        <v>40</v>
      </c>
      <c r="D19" s="7" t="s">
        <v>47</v>
      </c>
      <c r="E19" s="7" t="s">
        <v>35</v>
      </c>
      <c r="F19" s="7" t="s">
        <v>58</v>
      </c>
      <c r="G19" s="7">
        <v>2020</v>
      </c>
      <c r="H19" s="7" t="str">
        <f>CONCATENATE("04240443244")</f>
        <v>04240443244</v>
      </c>
      <c r="I19" s="7" t="s">
        <v>38</v>
      </c>
      <c r="J19" s="7" t="s">
        <v>30</v>
      </c>
      <c r="K19" s="7" t="str">
        <f>CONCATENATE("")</f>
        <v/>
      </c>
      <c r="L19" s="7" t="str">
        <f>CONCATENATE("14 14.1 3a")</f>
        <v>14 14.1 3a</v>
      </c>
      <c r="M19" s="7" t="str">
        <f>CONCATENATE("ZGGPLB66S30I156Z")</f>
        <v>ZGGPLB66S30I156Z</v>
      </c>
      <c r="N19" s="7" t="s">
        <v>67</v>
      </c>
      <c r="O19" s="7"/>
      <c r="P19" s="8">
        <v>44299</v>
      </c>
      <c r="Q19" s="7" t="s">
        <v>31</v>
      </c>
      <c r="R19" s="7" t="s">
        <v>32</v>
      </c>
      <c r="S19" s="7" t="s">
        <v>33</v>
      </c>
      <c r="T19" s="7"/>
      <c r="U19" s="7" t="s">
        <v>34</v>
      </c>
      <c r="V19" s="9">
        <v>2400</v>
      </c>
      <c r="W19" s="9">
        <v>1034.8800000000001</v>
      </c>
      <c r="X19" s="7">
        <v>955.68</v>
      </c>
      <c r="Y19" s="7">
        <v>0</v>
      </c>
      <c r="Z19" s="7">
        <v>409.44</v>
      </c>
    </row>
    <row r="20" spans="1:26" x14ac:dyDescent="0.35">
      <c r="A20" s="7" t="s">
        <v>27</v>
      </c>
      <c r="B20" s="7" t="s">
        <v>28</v>
      </c>
      <c r="C20" s="7" t="s">
        <v>40</v>
      </c>
      <c r="D20" s="7" t="s">
        <v>44</v>
      </c>
      <c r="E20" s="7" t="s">
        <v>35</v>
      </c>
      <c r="F20" s="7" t="s">
        <v>45</v>
      </c>
      <c r="G20" s="7">
        <v>2020</v>
      </c>
      <c r="H20" s="7" t="str">
        <f>CONCATENATE("04240034571")</f>
        <v>04240034571</v>
      </c>
      <c r="I20" s="7" t="s">
        <v>38</v>
      </c>
      <c r="J20" s="7" t="s">
        <v>30</v>
      </c>
      <c r="K20" s="7" t="str">
        <f>CONCATENATE("")</f>
        <v/>
      </c>
      <c r="L20" s="7" t="str">
        <f>CONCATENATE("14 14.1 3a")</f>
        <v>14 14.1 3a</v>
      </c>
      <c r="M20" s="7" t="str">
        <f>CONCATENATE("BRBFRZ63T27D451T")</f>
        <v>BRBFRZ63T27D451T</v>
      </c>
      <c r="N20" s="7" t="s">
        <v>68</v>
      </c>
      <c r="O20" s="7"/>
      <c r="P20" s="8">
        <v>44299</v>
      </c>
      <c r="Q20" s="7" t="s">
        <v>31</v>
      </c>
      <c r="R20" s="7" t="s">
        <v>32</v>
      </c>
      <c r="S20" s="7" t="s">
        <v>33</v>
      </c>
      <c r="T20" s="7"/>
      <c r="U20" s="7" t="s">
        <v>34</v>
      </c>
      <c r="V20" s="9">
        <v>10000</v>
      </c>
      <c r="W20" s="9">
        <v>4312</v>
      </c>
      <c r="X20" s="9">
        <v>3982</v>
      </c>
      <c r="Y20" s="7">
        <v>0</v>
      </c>
      <c r="Z20" s="9">
        <v>1706</v>
      </c>
    </row>
    <row r="21" spans="1:26" x14ac:dyDescent="0.35">
      <c r="A21" s="7" t="s">
        <v>27</v>
      </c>
      <c r="B21" s="7" t="s">
        <v>28</v>
      </c>
      <c r="C21" s="7" t="s">
        <v>40</v>
      </c>
      <c r="D21" s="7" t="s">
        <v>44</v>
      </c>
      <c r="E21" s="7" t="s">
        <v>36</v>
      </c>
      <c r="F21" s="7" t="s">
        <v>69</v>
      </c>
      <c r="G21" s="7">
        <v>2020</v>
      </c>
      <c r="H21" s="7" t="str">
        <f>CONCATENATE("04240301194")</f>
        <v>04240301194</v>
      </c>
      <c r="I21" s="7" t="s">
        <v>38</v>
      </c>
      <c r="J21" s="7" t="s">
        <v>30</v>
      </c>
      <c r="K21" s="7" t="str">
        <f>CONCATENATE("")</f>
        <v/>
      </c>
      <c r="L21" s="7" t="str">
        <f>CONCATENATE("14 14.1 3a")</f>
        <v>14 14.1 3a</v>
      </c>
      <c r="M21" s="7" t="str">
        <f>CONCATENATE("DLLLRT47A19D451M")</f>
        <v>DLLLRT47A19D451M</v>
      </c>
      <c r="N21" s="7" t="s">
        <v>70</v>
      </c>
      <c r="O21" s="7"/>
      <c r="P21" s="8">
        <v>44299</v>
      </c>
      <c r="Q21" s="7" t="s">
        <v>31</v>
      </c>
      <c r="R21" s="7" t="s">
        <v>32</v>
      </c>
      <c r="S21" s="7" t="s">
        <v>33</v>
      </c>
      <c r="T21" s="7"/>
      <c r="U21" s="7" t="s">
        <v>34</v>
      </c>
      <c r="V21" s="9">
        <v>8002.8</v>
      </c>
      <c r="W21" s="9">
        <v>3450.81</v>
      </c>
      <c r="X21" s="9">
        <v>3186.71</v>
      </c>
      <c r="Y21" s="7">
        <v>0</v>
      </c>
      <c r="Z21" s="9">
        <v>1365.28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3FC5A8023BE49846995DC55E203C1" ma:contentTypeVersion="7" ma:contentTypeDescription="Create a new document." ma:contentTypeScope="" ma:versionID="8a5266b454e96f386b6d41e2ed20a514">
  <xsd:schema xmlns:xsd="http://www.w3.org/2001/XMLSchema" xmlns:xs="http://www.w3.org/2001/XMLSchema" xmlns:p="http://schemas.microsoft.com/office/2006/metadata/properties" xmlns:ns3="4fc14afe-9df9-4cba-8aa4-680966ecc782" targetNamespace="http://schemas.microsoft.com/office/2006/metadata/properties" ma:root="true" ma:fieldsID="b64aec89db63335c91cef771e8d8815c" ns3:_="">
    <xsd:import namespace="4fc14afe-9df9-4cba-8aa4-680966ecc7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14afe-9df9-4cba-8aa4-680966ecc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79CF3E-2FEB-47C1-AD63-841A827AFA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c14afe-9df9-4cba-8aa4-680966ecc7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932EC9-7C52-4B62-AC49-9CBC15C1D9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B109A7-2C7C-4358-8BBE-C93788B10D09}">
  <ds:schemaRefs>
    <ds:schemaRef ds:uri="http://schemas.microsoft.com/office/2006/metadata/properties"/>
    <ds:schemaRef ds:uri="http://schemas.microsoft.com/office/infopath/2007/PartnerControl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21783</vt:lpwstr>
  </property>
  <property fmtid="{D5CDD505-2E9C-101B-9397-08002B2CF9AE}" pid="4" name="OptimizationTime">
    <vt:lpwstr>20210427_1303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2021-04-27T10:48:02Z</dcterms:created>
  <dcterms:modified xsi:type="dcterms:W3CDTF">2021-04-27T10:48:42Z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0x010100D843FC5A8023BE49846995DC55E203C1</vt:lpwstr>
  </property>
</Properties>
</file>