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ople.ey.com/personal/michele_ferrazzano_it_ey_com/Documents/Desktop/LAVORO/Invio decreti/Decreto n. 441/"/>
    </mc:Choice>
  </mc:AlternateContent>
  <xr:revisionPtr revIDLastSave="0" documentId="8_{EBC70F2B-D019-4F5B-92E2-61727E7A3A56}" xr6:coauthVersionLast="45" xr6:coauthVersionMax="45" xr10:uidLastSave="{00000000-0000-0000-0000-000000000000}"/>
  <bookViews>
    <workbookView xWindow="-110" yWindow="-110" windowWidth="19420" windowHeight="10420" xr2:uid="{C287D6AF-36A6-402D-88A0-337FCE20DE3A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5" i="1" l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<sst xmlns="http://schemas.openxmlformats.org/spreadsheetml/2006/main" count="335" uniqueCount="87">
  <si>
    <t>Dettaglio Domande Pagabili Decreto 441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</si>
  <si>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</si>
  <si>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</si>
  <si>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</si>
  <si>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</si>
  <si>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</si>
  <si>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</si>
  <si>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</si>
  <si>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</si>
  <si>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</si>
  <si>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</si>
  <si>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</si>
  <si>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</si>
  <si>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</si>
  <si>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</si>
  <si>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</si>
  <si>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</si>
  <si>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</si>
  <si>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</si>
  <si>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</si>
  <si>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</si>
  <si>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</si>
  <si>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</si>
  <si>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</si>
  <si>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</si>
  <si>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</si>
  <si>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</si>
  <si>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</si>
  <si>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Strutturali</t>
  </si>
  <si>
    <t>NO</t>
  </si>
  <si>
    <t>Nuova Programmazione</t>
  </si>
  <si>
    <t>In Liquidazione</t>
  </si>
  <si>
    <t>Saldo</t>
  </si>
  <si>
    <t>Co-Finanziato</t>
  </si>
  <si>
    <t>Ordinario</t>
  </si>
  <si>
    <t>CAA Coldiretti srl</t>
  </si>
  <si>
    <t>CAA CIA srl</t>
  </si>
  <si>
    <t>IN PROPRIO</t>
  </si>
  <si>
    <t>SAL</t>
  </si>
  <si>
    <t>Anticipo</t>
  </si>
  <si>
    <t>Misure a Superficie</t>
  </si>
  <si>
    <t>CAA LiberiAgricoltori srl già CAA AGCI srl</t>
  </si>
  <si>
    <t>MARCHE</t>
  </si>
  <si>
    <t>BRAPRI SRLS</t>
  </si>
  <si>
    <t>AGEA.ASR.2021.0239633</t>
  </si>
  <si>
    <t>COMUNE DI PIOBBICO</t>
  </si>
  <si>
    <t>AGEA.ASR.2021.0395908</t>
  </si>
  <si>
    <t>SERV. DEC. AGRICOLTURA E ALIMENTAZIONE - PESARO</t>
  </si>
  <si>
    <t>FLAMMA LUCIA</t>
  </si>
  <si>
    <t>AGEA.ASR.2021.0395190</t>
  </si>
  <si>
    <t>SERV. DEC. AGRICOLTURA E ALIMENTAZIONE - ANCONA</t>
  </si>
  <si>
    <t>CAA CIA - ANCONA - 006</t>
  </si>
  <si>
    <t>LA BONA USANZA SOC. COOP A R.L.</t>
  </si>
  <si>
    <t>AGEA.ASR.2021.0393355</t>
  </si>
  <si>
    <t>SERV. DEC. AGRICOLTURA E ALIM. - MACERATA</t>
  </si>
  <si>
    <t>PASSACANTANDO ANDREA</t>
  </si>
  <si>
    <t>CAA Coldiretti - MACERATA - 007</t>
  </si>
  <si>
    <t>BUCCOLINI MARCO</t>
  </si>
  <si>
    <t>AGEA.ASR.2021.0411355</t>
  </si>
  <si>
    <t>AGEA.ASR.2021.0411392</t>
  </si>
  <si>
    <t>CAA Coldiretti - MACERATA - 017</t>
  </si>
  <si>
    <t>SOCIETA' AGRICOLA TENUTA COLLI DI MATELICA DI CORRENTI MICHELE SOCIETA</t>
  </si>
  <si>
    <t>GESTIONE VACANZE SOCIETA' A RESPONSABILITA' LIMITATA SEMPLIFICATA</t>
  </si>
  <si>
    <t>AGEA.ASR.2021.0272380</t>
  </si>
  <si>
    <t>FABRIZI FAUSTO</t>
  </si>
  <si>
    <t>AGEA.ASR.2021.0413494</t>
  </si>
  <si>
    <t>SOCIETA' AGRICOLA FABRIZI VENANZO FABRIZIO E LIBERTI ENZA S.S.</t>
  </si>
  <si>
    <t>SOCIETA' AGRICOLA FONDI E LAMBERTUCCI S.S.</t>
  </si>
  <si>
    <t>PAOLONI LAURA</t>
  </si>
  <si>
    <t>AGEA.ASR.2021.0391906</t>
  </si>
  <si>
    <t>SERV. DEC. AGRICOLTURA E ALIM. -ASCOLI PICENO</t>
  </si>
  <si>
    <t>PALAFERRI GIOVANNI</t>
  </si>
  <si>
    <t>AGEA.ASR.2021.0413521</t>
  </si>
  <si>
    <t>COMUNE DI ALTIDONA</t>
  </si>
  <si>
    <t>AGEA.ASR.2021.0415327</t>
  </si>
  <si>
    <t>AGEA.ASR.2021.0411379</t>
  </si>
  <si>
    <t>PANDOLFI MORENO</t>
  </si>
  <si>
    <t>AGEA.ASR.2021.0391904</t>
  </si>
  <si>
    <t>PIEROZZI ROBERTO</t>
  </si>
  <si>
    <t>SOCIETA' AGRICOLA LAI SS</t>
  </si>
  <si>
    <t>CAA CIA - PESARO E URBINO - 002</t>
  </si>
  <si>
    <t>Trascinamenti</t>
  </si>
  <si>
    <t>COSTA MICHELE</t>
  </si>
  <si>
    <t>AGEA.ASR.2021.0071349</t>
  </si>
  <si>
    <t>CAA LiberiAgricoltori - MACERATA - 002</t>
  </si>
  <si>
    <t>AUTORINO LORENZO</t>
  </si>
  <si>
    <t>AGEA.ASR.2021.0391851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</si>
</sst>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14" fontId="2" fillId="0" borderId="6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957A4-84B0-430F-A676-E25814754AE6}">
  <dimension ref="A1:Z25"/>
  <sheetViews>
    <sheetView showGridLines="0" tabSelected="1" workbookViewId="0">
      <selection activeCell="F32" sqref="F32"/>
    </sheetView>
  </sheetViews>
  <sheetFormatPr defaultRowHeight="14.5" x14ac:dyDescent="0.35"/>
  <cols>
    <col min="1" max="1" width="9.81640625" bestFit="1" customWidth="1"/>
    <col min="2" max="2" width="10.26953125" bestFit="1" customWidth="1"/>
    <col min="3" max="3" width="11.54296875" bestFit="1" customWidth="1"/>
    <col min="4" max="4" width="27.54296875" bestFit="1" customWidth="1"/>
    <col min="5" max="5" width="20.36328125" bestFit="1" customWidth="1"/>
    <col min="6" max="6" width="21.26953125" bestFit="1" customWidth="1"/>
    <col min="7" max="7" width="5.36328125" bestFit="1" customWidth="1"/>
    <col min="8" max="8" width="8.08984375" bestFit="1" customWidth="1"/>
    <col min="9" max="9" width="13.36328125" bestFit="1" customWidth="1"/>
    <col min="10" max="10" width="12.7265625" bestFit="1" customWidth="1"/>
    <col min="11" max="12" width="10.7265625" bestFit="1" customWidth="1"/>
    <col min="13" max="13" width="10.6328125" bestFit="1" customWidth="1"/>
    <col min="14" max="14" width="34.90625" bestFit="1" customWidth="1"/>
    <col min="15" max="15" width="11.81640625" bestFit="1" customWidth="1"/>
    <col min="16" max="16" width="14.453125" bestFit="1" customWidth="1"/>
    <col min="17" max="17" width="10.26953125" bestFit="1" customWidth="1"/>
    <col min="18" max="18" width="11.1796875" bestFit="1" customWidth="1"/>
    <col min="19" max="19" width="12.81640625" bestFit="1" customWidth="1"/>
    <col min="20" max="20" width="3.08984375" bestFit="1" customWidth="1"/>
    <col min="21" max="21" width="16.08984375" bestFit="1" customWidth="1"/>
    <col min="22" max="22" width="11.54296875" bestFit="1" customWidth="1"/>
    <col min="23" max="23" width="15.453125" bestFit="1" customWidth="1"/>
    <col min="24" max="25" width="17.08984375" bestFit="1" customWidth="1"/>
    <col min="26" max="26" width="21.26953125" bestFit="1" customWidth="1"/>
  </cols>
  <sheetData>
    <row r="1" spans="1:26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</row>
    <row r="2" spans="1:26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5"/>
    </row>
    <row r="3" spans="1:26" x14ac:dyDescent="0.3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</row>
    <row r="4" spans="1:26" x14ac:dyDescent="0.35">
      <c r="A4" s="7" t="s">
        <v>27</v>
      </c>
      <c r="B4" s="7" t="s">
        <v>28</v>
      </c>
      <c r="C4" s="7" t="s">
        <v>42</v>
      </c>
      <c r="D4" s="7" t="s">
        <v>42</v>
      </c>
      <c r="E4" s="7" t="s">
        <v>37</v>
      </c>
      <c r="F4" s="7" t="s">
        <v>37</v>
      </c>
      <c r="G4" s="7">
        <v>2017</v>
      </c>
      <c r="H4" s="7" t="str">
        <f>CONCATENATE("04270232152")</f>
        <v>04270232152</v>
      </c>
      <c r="I4" s="7" t="s">
        <v>29</v>
      </c>
      <c r="J4" s="7" t="s">
        <v>30</v>
      </c>
      <c r="K4" s="7" t="str">
        <f>CONCATENATE("")</f>
        <v/>
      </c>
      <c r="L4" s="7" t="str">
        <f>CONCATENATE("19 19.2 6b")</f>
        <v>19 19.2 6b</v>
      </c>
      <c r="M4" s="7" t="str">
        <f>CONCATENATE("02363910445")</f>
        <v>02363910445</v>
      </c>
      <c r="N4" s="7" t="s">
        <v>43</v>
      </c>
      <c r="O4" s="7" t="s">
        <v>44</v>
      </c>
      <c r="P4" s="8">
        <v>44252</v>
      </c>
      <c r="Q4" s="7" t="s">
        <v>31</v>
      </c>
      <c r="R4" s="7" t="s">
        <v>39</v>
      </c>
      <c r="S4" s="7" t="s">
        <v>33</v>
      </c>
      <c r="T4" s="7"/>
      <c r="U4" s="7" t="s">
        <v>34</v>
      </c>
      <c r="V4" s="9">
        <v>30000</v>
      </c>
      <c r="W4" s="9">
        <v>12936</v>
      </c>
      <c r="X4" s="9">
        <v>11946</v>
      </c>
      <c r="Y4" s="7">
        <v>0</v>
      </c>
      <c r="Z4" s="9">
        <v>5118</v>
      </c>
    </row>
    <row r="5" spans="1:26" x14ac:dyDescent="0.35">
      <c r="A5" s="7" t="s">
        <v>27</v>
      </c>
      <c r="B5" s="7" t="s">
        <v>28</v>
      </c>
      <c r="C5" s="7" t="s">
        <v>42</v>
      </c>
      <c r="D5" s="7" t="s">
        <v>42</v>
      </c>
      <c r="E5" s="7" t="s">
        <v>37</v>
      </c>
      <c r="F5" s="7" t="s">
        <v>37</v>
      </c>
      <c r="G5" s="7">
        <v>2017</v>
      </c>
      <c r="H5" s="7" t="str">
        <f>CONCATENATE("04270232632")</f>
        <v>04270232632</v>
      </c>
      <c r="I5" s="7" t="s">
        <v>29</v>
      </c>
      <c r="J5" s="7" t="s">
        <v>30</v>
      </c>
      <c r="K5" s="7" t="str">
        <f>CONCATENATE("")</f>
        <v/>
      </c>
      <c r="L5" s="7" t="str">
        <f>CONCATENATE("19 19.2 6b")</f>
        <v>19 19.2 6b</v>
      </c>
      <c r="M5" s="7" t="str">
        <f>CONCATENATE("82000870418")</f>
        <v>82000870418</v>
      </c>
      <c r="N5" s="7" t="s">
        <v>45</v>
      </c>
      <c r="O5" s="7" t="s">
        <v>46</v>
      </c>
      <c r="P5" s="8">
        <v>44286</v>
      </c>
      <c r="Q5" s="7" t="s">
        <v>31</v>
      </c>
      <c r="R5" s="7" t="s">
        <v>39</v>
      </c>
      <c r="S5" s="7" t="s">
        <v>33</v>
      </c>
      <c r="T5" s="7"/>
      <c r="U5" s="7" t="s">
        <v>34</v>
      </c>
      <c r="V5" s="9">
        <v>15000</v>
      </c>
      <c r="W5" s="9">
        <v>6468</v>
      </c>
      <c r="X5" s="9">
        <v>5973</v>
      </c>
      <c r="Y5" s="7">
        <v>0</v>
      </c>
      <c r="Z5" s="9">
        <v>2559</v>
      </c>
    </row>
    <row r="6" spans="1:26" x14ac:dyDescent="0.35">
      <c r="A6" s="7" t="s">
        <v>27</v>
      </c>
      <c r="B6" s="7" t="s">
        <v>28</v>
      </c>
      <c r="C6" s="7" t="s">
        <v>42</v>
      </c>
      <c r="D6" s="7" t="s">
        <v>47</v>
      </c>
      <c r="E6" s="7" t="s">
        <v>37</v>
      </c>
      <c r="F6" s="7" t="s">
        <v>37</v>
      </c>
      <c r="G6" s="7">
        <v>2017</v>
      </c>
      <c r="H6" s="7" t="str">
        <f>CONCATENATE("14270086961")</f>
        <v>14270086961</v>
      </c>
      <c r="I6" s="7" t="s">
        <v>29</v>
      </c>
      <c r="J6" s="7" t="s">
        <v>30</v>
      </c>
      <c r="K6" s="7" t="str">
        <f>CONCATENATE("")</f>
        <v/>
      </c>
      <c r="L6" s="7" t="str">
        <f>CONCATENATE("4 4.1 2a")</f>
        <v>4 4.1 2a</v>
      </c>
      <c r="M6" s="7" t="str">
        <f>CONCATENATE("FLMLCU74B57D749K")</f>
        <v>FLMLCU74B57D749K</v>
      </c>
      <c r="N6" s="7" t="s">
        <v>48</v>
      </c>
      <c r="O6" s="7" t="s">
        <v>49</v>
      </c>
      <c r="P6" s="8">
        <v>44286</v>
      </c>
      <c r="Q6" s="7" t="s">
        <v>31</v>
      </c>
      <c r="R6" s="7" t="s">
        <v>32</v>
      </c>
      <c r="S6" s="7" t="s">
        <v>33</v>
      </c>
      <c r="T6" s="7"/>
      <c r="U6" s="7" t="s">
        <v>34</v>
      </c>
      <c r="V6" s="9">
        <v>13484.21</v>
      </c>
      <c r="W6" s="9">
        <v>5814.39</v>
      </c>
      <c r="X6" s="9">
        <v>5369.41</v>
      </c>
      <c r="Y6" s="7">
        <v>0</v>
      </c>
      <c r="Z6" s="9">
        <v>2300.41</v>
      </c>
    </row>
    <row r="7" spans="1:26" x14ac:dyDescent="0.35">
      <c r="A7" s="7" t="s">
        <v>27</v>
      </c>
      <c r="B7" s="7" t="s">
        <v>28</v>
      </c>
      <c r="C7" s="7" t="s">
        <v>42</v>
      </c>
      <c r="D7" s="7" t="s">
        <v>50</v>
      </c>
      <c r="E7" s="7" t="s">
        <v>36</v>
      </c>
      <c r="F7" s="7" t="s">
        <v>51</v>
      </c>
      <c r="G7" s="7">
        <v>2017</v>
      </c>
      <c r="H7" s="7" t="str">
        <f>CONCATENATE("04270232566")</f>
        <v>04270232566</v>
      </c>
      <c r="I7" s="7" t="s">
        <v>29</v>
      </c>
      <c r="J7" s="7" t="s">
        <v>30</v>
      </c>
      <c r="K7" s="7" t="str">
        <f>CONCATENATE("")</f>
        <v/>
      </c>
      <c r="L7" s="7" t="str">
        <f>CONCATENATE("16 16.1 2a")</f>
        <v>16 16.1 2a</v>
      </c>
      <c r="M7" s="7" t="str">
        <f>CONCATENATE("01583820426")</f>
        <v>01583820426</v>
      </c>
      <c r="N7" s="7" t="s">
        <v>52</v>
      </c>
      <c r="O7" s="7" t="s">
        <v>53</v>
      </c>
      <c r="P7" s="8">
        <v>44286</v>
      </c>
      <c r="Q7" s="7" t="s">
        <v>31</v>
      </c>
      <c r="R7" s="7" t="s">
        <v>38</v>
      </c>
      <c r="S7" s="7" t="s">
        <v>33</v>
      </c>
      <c r="T7" s="7"/>
      <c r="U7" s="7" t="s">
        <v>34</v>
      </c>
      <c r="V7" s="9">
        <v>38929.68</v>
      </c>
      <c r="W7" s="9">
        <v>16786.48</v>
      </c>
      <c r="X7" s="9">
        <v>15501.8</v>
      </c>
      <c r="Y7" s="7">
        <v>0</v>
      </c>
      <c r="Z7" s="9">
        <v>6641.4</v>
      </c>
    </row>
    <row r="8" spans="1:26" x14ac:dyDescent="0.35">
      <c r="A8" s="7" t="s">
        <v>27</v>
      </c>
      <c r="B8" s="7" t="s">
        <v>28</v>
      </c>
      <c r="C8" s="7" t="s">
        <v>42</v>
      </c>
      <c r="D8" s="7" t="s">
        <v>54</v>
      </c>
      <c r="E8" s="7" t="s">
        <v>37</v>
      </c>
      <c r="F8" s="7" t="s">
        <v>37</v>
      </c>
      <c r="G8" s="7">
        <v>2017</v>
      </c>
      <c r="H8" s="7" t="str">
        <f>CONCATENATE("04270232574")</f>
        <v>04270232574</v>
      </c>
      <c r="I8" s="7" t="s">
        <v>29</v>
      </c>
      <c r="J8" s="7" t="s">
        <v>30</v>
      </c>
      <c r="K8" s="7" t="str">
        <f>CONCATENATE("")</f>
        <v/>
      </c>
      <c r="L8" s="7" t="str">
        <f>CONCATENATE("16 16.1 2a")</f>
        <v>16 16.1 2a</v>
      </c>
      <c r="M8" s="7" t="str">
        <f>CONCATENATE("PSSNDR68T07L191O")</f>
        <v>PSSNDR68T07L191O</v>
      </c>
      <c r="N8" s="7" t="s">
        <v>55</v>
      </c>
      <c r="O8" s="7" t="s">
        <v>53</v>
      </c>
      <c r="P8" s="8">
        <v>44286</v>
      </c>
      <c r="Q8" s="7" t="s">
        <v>31</v>
      </c>
      <c r="R8" s="7" t="s">
        <v>38</v>
      </c>
      <c r="S8" s="7" t="s">
        <v>33</v>
      </c>
      <c r="T8" s="7"/>
      <c r="U8" s="7" t="s">
        <v>34</v>
      </c>
      <c r="V8" s="9">
        <v>112551.5</v>
      </c>
      <c r="W8" s="9">
        <v>48532.21</v>
      </c>
      <c r="X8" s="9">
        <v>44818.01</v>
      </c>
      <c r="Y8" s="7">
        <v>0</v>
      </c>
      <c r="Z8" s="9">
        <v>19201.28</v>
      </c>
    </row>
    <row r="9" spans="1:26" x14ac:dyDescent="0.35">
      <c r="A9" s="7" t="s">
        <v>27</v>
      </c>
      <c r="B9" s="7" t="s">
        <v>28</v>
      </c>
      <c r="C9" s="7" t="s">
        <v>42</v>
      </c>
      <c r="D9" s="7" t="s">
        <v>54</v>
      </c>
      <c r="E9" s="7" t="s">
        <v>35</v>
      </c>
      <c r="F9" s="7" t="s">
        <v>56</v>
      </c>
      <c r="G9" s="7">
        <v>2017</v>
      </c>
      <c r="H9" s="7" t="str">
        <f>CONCATENATE("04270232681")</f>
        <v>04270232681</v>
      </c>
      <c r="I9" s="7" t="s">
        <v>29</v>
      </c>
      <c r="J9" s="7" t="s">
        <v>30</v>
      </c>
      <c r="K9" s="7" t="str">
        <f>CONCATENATE("")</f>
        <v/>
      </c>
      <c r="L9" s="7" t="str">
        <f>CONCATENATE("6 6.1 2b")</f>
        <v>6 6.1 2b</v>
      </c>
      <c r="M9" s="7" t="str">
        <f>CONCATENATE("BCCMRC81R17C770Y")</f>
        <v>BCCMRC81R17C770Y</v>
      </c>
      <c r="N9" s="7" t="s">
        <v>57</v>
      </c>
      <c r="O9" s="7" t="s">
        <v>58</v>
      </c>
      <c r="P9" s="8">
        <v>44286</v>
      </c>
      <c r="Q9" s="7" t="s">
        <v>31</v>
      </c>
      <c r="R9" s="7" t="s">
        <v>32</v>
      </c>
      <c r="S9" s="7" t="s">
        <v>33</v>
      </c>
      <c r="T9" s="7"/>
      <c r="U9" s="7" t="s">
        <v>34</v>
      </c>
      <c r="V9" s="9">
        <v>10500</v>
      </c>
      <c r="W9" s="9">
        <v>4527.6000000000004</v>
      </c>
      <c r="X9" s="9">
        <v>4181.1000000000004</v>
      </c>
      <c r="Y9" s="7">
        <v>0</v>
      </c>
      <c r="Z9" s="9">
        <v>1791.3</v>
      </c>
    </row>
    <row r="10" spans="1:26" x14ac:dyDescent="0.35">
      <c r="A10" s="7" t="s">
        <v>27</v>
      </c>
      <c r="B10" s="7" t="s">
        <v>28</v>
      </c>
      <c r="C10" s="7" t="s">
        <v>42</v>
      </c>
      <c r="D10" s="7" t="s">
        <v>54</v>
      </c>
      <c r="E10" s="7" t="s">
        <v>35</v>
      </c>
      <c r="F10" s="7" t="s">
        <v>56</v>
      </c>
      <c r="G10" s="7">
        <v>2017</v>
      </c>
      <c r="H10" s="7" t="str">
        <f>CONCATENATE("04270232707")</f>
        <v>04270232707</v>
      </c>
      <c r="I10" s="7" t="s">
        <v>29</v>
      </c>
      <c r="J10" s="7" t="s">
        <v>30</v>
      </c>
      <c r="K10" s="7" t="str">
        <f>CONCATENATE("")</f>
        <v/>
      </c>
      <c r="L10" s="7" t="str">
        <f>CONCATENATE("4 4.1 2a")</f>
        <v>4 4.1 2a</v>
      </c>
      <c r="M10" s="7" t="str">
        <f>CONCATENATE("BCCMRC81R17C770Y")</f>
        <v>BCCMRC81R17C770Y</v>
      </c>
      <c r="N10" s="7" t="s">
        <v>57</v>
      </c>
      <c r="O10" s="7" t="s">
        <v>59</v>
      </c>
      <c r="P10" s="8">
        <v>44286</v>
      </c>
      <c r="Q10" s="7" t="s">
        <v>31</v>
      </c>
      <c r="R10" s="7" t="s">
        <v>32</v>
      </c>
      <c r="S10" s="7" t="s">
        <v>33</v>
      </c>
      <c r="T10" s="7"/>
      <c r="U10" s="7" t="s">
        <v>34</v>
      </c>
      <c r="V10" s="9">
        <v>29876.37</v>
      </c>
      <c r="W10" s="9">
        <v>12882.69</v>
      </c>
      <c r="X10" s="9">
        <v>11896.77</v>
      </c>
      <c r="Y10" s="7">
        <v>0</v>
      </c>
      <c r="Z10" s="9">
        <v>5096.91</v>
      </c>
    </row>
    <row r="11" spans="1:26" ht="17.5" x14ac:dyDescent="0.35">
      <c r="A11" s="7" t="s">
        <v>27</v>
      </c>
      <c r="B11" s="7" t="s">
        <v>28</v>
      </c>
      <c r="C11" s="7" t="s">
        <v>42</v>
      </c>
      <c r="D11" s="7" t="s">
        <v>54</v>
      </c>
      <c r="E11" s="7" t="s">
        <v>35</v>
      </c>
      <c r="F11" s="7" t="s">
        <v>60</v>
      </c>
      <c r="G11" s="7">
        <v>2017</v>
      </c>
      <c r="H11" s="7" t="str">
        <f>CONCATENATE("14270093223")</f>
        <v>14270093223</v>
      </c>
      <c r="I11" s="7" t="s">
        <v>29</v>
      </c>
      <c r="J11" s="7" t="s">
        <v>30</v>
      </c>
      <c r="K11" s="7" t="str">
        <f>CONCATENATE("")</f>
        <v/>
      </c>
      <c r="L11" s="7" t="str">
        <f>CONCATENATE("6 6.1 2b")</f>
        <v>6 6.1 2b</v>
      </c>
      <c r="M11" s="7" t="str">
        <f>CONCATENATE("01941070433")</f>
        <v>01941070433</v>
      </c>
      <c r="N11" s="7" t="s">
        <v>61</v>
      </c>
      <c r="O11" s="7" t="s">
        <v>58</v>
      </c>
      <c r="P11" s="8">
        <v>44286</v>
      </c>
      <c r="Q11" s="7" t="s">
        <v>31</v>
      </c>
      <c r="R11" s="7" t="s">
        <v>32</v>
      </c>
      <c r="S11" s="7" t="s">
        <v>33</v>
      </c>
      <c r="T11" s="7"/>
      <c r="U11" s="7" t="s">
        <v>34</v>
      </c>
      <c r="V11" s="9">
        <v>10500</v>
      </c>
      <c r="W11" s="9">
        <v>4527.6000000000004</v>
      </c>
      <c r="X11" s="9">
        <v>4181.1000000000004</v>
      </c>
      <c r="Y11" s="7">
        <v>0</v>
      </c>
      <c r="Z11" s="9">
        <v>1791.3</v>
      </c>
    </row>
    <row r="12" spans="1:26" ht="17.5" x14ac:dyDescent="0.35">
      <c r="A12" s="7" t="s">
        <v>27</v>
      </c>
      <c r="B12" s="7" t="s">
        <v>28</v>
      </c>
      <c r="C12" s="7" t="s">
        <v>42</v>
      </c>
      <c r="D12" s="7" t="s">
        <v>54</v>
      </c>
      <c r="E12" s="7" t="s">
        <v>35</v>
      </c>
      <c r="F12" s="7" t="s">
        <v>60</v>
      </c>
      <c r="G12" s="7">
        <v>2017</v>
      </c>
      <c r="H12" s="7" t="str">
        <f>CONCATENATE("14270093215")</f>
        <v>14270093215</v>
      </c>
      <c r="I12" s="7" t="s">
        <v>29</v>
      </c>
      <c r="J12" s="7" t="s">
        <v>30</v>
      </c>
      <c r="K12" s="7" t="str">
        <f>CONCATENATE("")</f>
        <v/>
      </c>
      <c r="L12" s="7" t="str">
        <f>CONCATENATE("4 4.1 2a")</f>
        <v>4 4.1 2a</v>
      </c>
      <c r="M12" s="7" t="str">
        <f>CONCATENATE("01941070433")</f>
        <v>01941070433</v>
      </c>
      <c r="N12" s="7" t="s">
        <v>61</v>
      </c>
      <c r="O12" s="7" t="s">
        <v>59</v>
      </c>
      <c r="P12" s="8">
        <v>44286</v>
      </c>
      <c r="Q12" s="7" t="s">
        <v>31</v>
      </c>
      <c r="R12" s="7" t="s">
        <v>32</v>
      </c>
      <c r="S12" s="7" t="s">
        <v>33</v>
      </c>
      <c r="T12" s="7"/>
      <c r="U12" s="7" t="s">
        <v>34</v>
      </c>
      <c r="V12" s="9">
        <v>29087.81</v>
      </c>
      <c r="W12" s="9">
        <v>12542.66</v>
      </c>
      <c r="X12" s="9">
        <v>11582.77</v>
      </c>
      <c r="Y12" s="7">
        <v>0</v>
      </c>
      <c r="Z12" s="9">
        <v>4962.38</v>
      </c>
    </row>
    <row r="13" spans="1:26" ht="17.5" x14ac:dyDescent="0.35">
      <c r="A13" s="7" t="s">
        <v>27</v>
      </c>
      <c r="B13" s="7" t="s">
        <v>28</v>
      </c>
      <c r="C13" s="7" t="s">
        <v>42</v>
      </c>
      <c r="D13" s="7" t="s">
        <v>42</v>
      </c>
      <c r="E13" s="7" t="s">
        <v>37</v>
      </c>
      <c r="F13" s="7" t="s">
        <v>37</v>
      </c>
      <c r="G13" s="7">
        <v>2017</v>
      </c>
      <c r="H13" s="7" t="str">
        <f>CONCATENATE("04270232210")</f>
        <v>04270232210</v>
      </c>
      <c r="I13" s="7" t="s">
        <v>29</v>
      </c>
      <c r="J13" s="7" t="s">
        <v>30</v>
      </c>
      <c r="K13" s="7" t="str">
        <f>CONCATENATE("")</f>
        <v/>
      </c>
      <c r="L13" s="7" t="str">
        <f>CONCATENATE("19 19.2 6b")</f>
        <v>19 19.2 6b</v>
      </c>
      <c r="M13" s="7" t="str">
        <f>CONCATENATE("02203920448")</f>
        <v>02203920448</v>
      </c>
      <c r="N13" s="7" t="s">
        <v>62</v>
      </c>
      <c r="O13" s="7" t="s">
        <v>63</v>
      </c>
      <c r="P13" s="8">
        <v>44257</v>
      </c>
      <c r="Q13" s="7" t="s">
        <v>31</v>
      </c>
      <c r="R13" s="7" t="s">
        <v>39</v>
      </c>
      <c r="S13" s="7" t="s">
        <v>33</v>
      </c>
      <c r="T13" s="7"/>
      <c r="U13" s="7" t="s">
        <v>34</v>
      </c>
      <c r="V13" s="9">
        <v>18540</v>
      </c>
      <c r="W13" s="9">
        <v>7994.45</v>
      </c>
      <c r="X13" s="9">
        <v>7382.63</v>
      </c>
      <c r="Y13" s="7">
        <v>0</v>
      </c>
      <c r="Z13" s="9">
        <v>3162.92</v>
      </c>
    </row>
    <row r="14" spans="1:26" x14ac:dyDescent="0.35">
      <c r="A14" s="7" t="s">
        <v>27</v>
      </c>
      <c r="B14" s="7" t="s">
        <v>28</v>
      </c>
      <c r="C14" s="7" t="s">
        <v>42</v>
      </c>
      <c r="D14" s="7" t="s">
        <v>54</v>
      </c>
      <c r="E14" s="7" t="s">
        <v>35</v>
      </c>
      <c r="F14" s="7" t="s">
        <v>60</v>
      </c>
      <c r="G14" s="7">
        <v>2017</v>
      </c>
      <c r="H14" s="7" t="str">
        <f>CONCATENATE("04270232715")</f>
        <v>04270232715</v>
      </c>
      <c r="I14" s="7" t="s">
        <v>29</v>
      </c>
      <c r="J14" s="7" t="s">
        <v>30</v>
      </c>
      <c r="K14" s="7" t="str">
        <f>CONCATENATE("")</f>
        <v/>
      </c>
      <c r="L14" s="7" t="str">
        <f>CONCATENATE("4 4.4 4c")</f>
        <v>4 4.4 4c</v>
      </c>
      <c r="M14" s="7" t="str">
        <f>CONCATENATE("FBRFST81T23B474X")</f>
        <v>FBRFST81T23B474X</v>
      </c>
      <c r="N14" s="7" t="s">
        <v>64</v>
      </c>
      <c r="O14" s="7" t="s">
        <v>65</v>
      </c>
      <c r="P14" s="8">
        <v>44286</v>
      </c>
      <c r="Q14" s="7" t="s">
        <v>31</v>
      </c>
      <c r="R14" s="7" t="s">
        <v>32</v>
      </c>
      <c r="S14" s="7" t="s">
        <v>33</v>
      </c>
      <c r="T14" s="7"/>
      <c r="U14" s="7" t="s">
        <v>34</v>
      </c>
      <c r="V14" s="9">
        <v>10665</v>
      </c>
      <c r="W14" s="9">
        <v>4598.75</v>
      </c>
      <c r="X14" s="9">
        <v>4246.8</v>
      </c>
      <c r="Y14" s="7">
        <v>0</v>
      </c>
      <c r="Z14" s="9">
        <v>1819.45</v>
      </c>
    </row>
    <row r="15" spans="1:26" x14ac:dyDescent="0.35">
      <c r="A15" s="7" t="s">
        <v>27</v>
      </c>
      <c r="B15" s="7" t="s">
        <v>28</v>
      </c>
      <c r="C15" s="7" t="s">
        <v>42</v>
      </c>
      <c r="D15" s="7" t="s">
        <v>54</v>
      </c>
      <c r="E15" s="7" t="s">
        <v>35</v>
      </c>
      <c r="F15" s="7" t="s">
        <v>60</v>
      </c>
      <c r="G15" s="7">
        <v>2017</v>
      </c>
      <c r="H15" s="7" t="str">
        <f>CONCATENATE("04270232723")</f>
        <v>04270232723</v>
      </c>
      <c r="I15" s="7" t="s">
        <v>29</v>
      </c>
      <c r="J15" s="7" t="s">
        <v>30</v>
      </c>
      <c r="K15" s="7" t="str">
        <f>CONCATENATE("")</f>
        <v/>
      </c>
      <c r="L15" s="7" t="str">
        <f>CONCATENATE("4 4.4 4c")</f>
        <v>4 4.4 4c</v>
      </c>
      <c r="M15" s="7" t="str">
        <f>CONCATENATE("01141480432")</f>
        <v>01141480432</v>
      </c>
      <c r="N15" s="7" t="s">
        <v>66</v>
      </c>
      <c r="O15" s="7" t="s">
        <v>65</v>
      </c>
      <c r="P15" s="8">
        <v>44286</v>
      </c>
      <c r="Q15" s="7" t="s">
        <v>31</v>
      </c>
      <c r="R15" s="7" t="s">
        <v>32</v>
      </c>
      <c r="S15" s="7" t="s">
        <v>33</v>
      </c>
      <c r="T15" s="7"/>
      <c r="U15" s="7" t="s">
        <v>34</v>
      </c>
      <c r="V15" s="9">
        <v>21195</v>
      </c>
      <c r="W15" s="9">
        <v>9139.2800000000007</v>
      </c>
      <c r="X15" s="9">
        <v>8439.85</v>
      </c>
      <c r="Y15" s="7">
        <v>0</v>
      </c>
      <c r="Z15" s="9">
        <v>3615.87</v>
      </c>
    </row>
    <row r="16" spans="1:26" x14ac:dyDescent="0.35">
      <c r="A16" s="7" t="s">
        <v>27</v>
      </c>
      <c r="B16" s="7" t="s">
        <v>28</v>
      </c>
      <c r="C16" s="7" t="s">
        <v>42</v>
      </c>
      <c r="D16" s="7" t="s">
        <v>54</v>
      </c>
      <c r="E16" s="7" t="s">
        <v>35</v>
      </c>
      <c r="F16" s="7" t="s">
        <v>60</v>
      </c>
      <c r="G16" s="7">
        <v>2017</v>
      </c>
      <c r="H16" s="7" t="str">
        <f>CONCATENATE("04270232731")</f>
        <v>04270232731</v>
      </c>
      <c r="I16" s="7" t="s">
        <v>29</v>
      </c>
      <c r="J16" s="7" t="s">
        <v>30</v>
      </c>
      <c r="K16" s="7" t="str">
        <f>CONCATENATE("")</f>
        <v/>
      </c>
      <c r="L16" s="7" t="str">
        <f>CONCATENATE("4 4.4 4c")</f>
        <v>4 4.4 4c</v>
      </c>
      <c r="M16" s="7" t="str">
        <f>CONCATENATE("00735960437")</f>
        <v>00735960437</v>
      </c>
      <c r="N16" s="7" t="s">
        <v>67</v>
      </c>
      <c r="O16" s="7" t="s">
        <v>65</v>
      </c>
      <c r="P16" s="8">
        <v>44286</v>
      </c>
      <c r="Q16" s="7" t="s">
        <v>31</v>
      </c>
      <c r="R16" s="7" t="s">
        <v>32</v>
      </c>
      <c r="S16" s="7" t="s">
        <v>33</v>
      </c>
      <c r="T16" s="7"/>
      <c r="U16" s="7" t="s">
        <v>34</v>
      </c>
      <c r="V16" s="9">
        <v>6750</v>
      </c>
      <c r="W16" s="9">
        <v>2910.6</v>
      </c>
      <c r="X16" s="9">
        <v>2687.85</v>
      </c>
      <c r="Y16" s="7">
        <v>0</v>
      </c>
      <c r="Z16" s="9">
        <v>1151.55</v>
      </c>
    </row>
    <row r="17" spans="1:26" x14ac:dyDescent="0.35">
      <c r="A17" s="7" t="s">
        <v>27</v>
      </c>
      <c r="B17" s="7" t="s">
        <v>28</v>
      </c>
      <c r="C17" s="7" t="s">
        <v>42</v>
      </c>
      <c r="D17" s="7" t="s">
        <v>54</v>
      </c>
      <c r="E17" s="7" t="s">
        <v>35</v>
      </c>
      <c r="F17" s="7" t="s">
        <v>56</v>
      </c>
      <c r="G17" s="7">
        <v>2017</v>
      </c>
      <c r="H17" s="7" t="str">
        <f>CONCATENATE("14270089015")</f>
        <v>14270089015</v>
      </c>
      <c r="I17" s="7" t="s">
        <v>29</v>
      </c>
      <c r="J17" s="7" t="s">
        <v>30</v>
      </c>
      <c r="K17" s="7" t="str">
        <f>CONCATENATE("")</f>
        <v/>
      </c>
      <c r="L17" s="7" t="str">
        <f>CONCATENATE("4 4.4 4c")</f>
        <v>4 4.4 4c</v>
      </c>
      <c r="M17" s="7" t="str">
        <f>CONCATENATE("PLNLRA81C61I436P")</f>
        <v>PLNLRA81C61I436P</v>
      </c>
      <c r="N17" s="7" t="s">
        <v>68</v>
      </c>
      <c r="O17" s="7" t="s">
        <v>69</v>
      </c>
      <c r="P17" s="8">
        <v>44286</v>
      </c>
      <c r="Q17" s="7" t="s">
        <v>31</v>
      </c>
      <c r="R17" s="7" t="s">
        <v>32</v>
      </c>
      <c r="S17" s="7" t="s">
        <v>33</v>
      </c>
      <c r="T17" s="7"/>
      <c r="U17" s="7" t="s">
        <v>34</v>
      </c>
      <c r="V17" s="9">
        <v>3456</v>
      </c>
      <c r="W17" s="9">
        <v>1490.23</v>
      </c>
      <c r="X17" s="9">
        <v>1376.18</v>
      </c>
      <c r="Y17" s="7">
        <v>0</v>
      </c>
      <c r="Z17" s="7">
        <v>589.59</v>
      </c>
    </row>
    <row r="18" spans="1:26" x14ac:dyDescent="0.35">
      <c r="A18" s="7" t="s">
        <v>27</v>
      </c>
      <c r="B18" s="7" t="s">
        <v>28</v>
      </c>
      <c r="C18" s="7" t="s">
        <v>42</v>
      </c>
      <c r="D18" s="7" t="s">
        <v>70</v>
      </c>
      <c r="E18" s="7" t="s">
        <v>37</v>
      </c>
      <c r="F18" s="7" t="s">
        <v>37</v>
      </c>
      <c r="G18" s="7">
        <v>2017</v>
      </c>
      <c r="H18" s="7" t="str">
        <f>CONCATENATE("14270094429")</f>
        <v>14270094429</v>
      </c>
      <c r="I18" s="7" t="s">
        <v>29</v>
      </c>
      <c r="J18" s="7" t="s">
        <v>30</v>
      </c>
      <c r="K18" s="7" t="str">
        <f>CONCATENATE("")</f>
        <v/>
      </c>
      <c r="L18" s="7" t="str">
        <f>CONCATENATE("4 4.4 4c")</f>
        <v>4 4.4 4c</v>
      </c>
      <c r="M18" s="7" t="str">
        <f>CONCATENATE("PLFGNN82C19A462E")</f>
        <v>PLFGNN82C19A462E</v>
      </c>
      <c r="N18" s="7" t="s">
        <v>71</v>
      </c>
      <c r="O18" s="7" t="s">
        <v>72</v>
      </c>
      <c r="P18" s="8">
        <v>44286</v>
      </c>
      <c r="Q18" s="7" t="s">
        <v>31</v>
      </c>
      <c r="R18" s="7" t="s">
        <v>32</v>
      </c>
      <c r="S18" s="7" t="s">
        <v>33</v>
      </c>
      <c r="T18" s="7"/>
      <c r="U18" s="7" t="s">
        <v>34</v>
      </c>
      <c r="V18" s="9">
        <v>4394.42</v>
      </c>
      <c r="W18" s="9">
        <v>1894.87</v>
      </c>
      <c r="X18" s="9">
        <v>1749.86</v>
      </c>
      <c r="Y18" s="7">
        <v>0</v>
      </c>
      <c r="Z18" s="7">
        <v>749.69</v>
      </c>
    </row>
    <row r="19" spans="1:26" x14ac:dyDescent="0.35">
      <c r="A19" s="7" t="s">
        <v>27</v>
      </c>
      <c r="B19" s="7" t="s">
        <v>28</v>
      </c>
      <c r="C19" s="7" t="s">
        <v>42</v>
      </c>
      <c r="D19" s="7" t="s">
        <v>70</v>
      </c>
      <c r="E19" s="7" t="s">
        <v>37</v>
      </c>
      <c r="F19" s="7" t="s">
        <v>37</v>
      </c>
      <c r="G19" s="7">
        <v>2017</v>
      </c>
      <c r="H19" s="7" t="str">
        <f>CONCATENATE("04270232749")</f>
        <v>04270232749</v>
      </c>
      <c r="I19" s="7" t="s">
        <v>29</v>
      </c>
      <c r="J19" s="7" t="s">
        <v>30</v>
      </c>
      <c r="K19" s="7" t="str">
        <f>CONCATENATE("")</f>
        <v/>
      </c>
      <c r="L19" s="7" t="str">
        <f>CONCATENATE("16 16.5 4c")</f>
        <v>16 16.5 4c</v>
      </c>
      <c r="M19" s="7" t="str">
        <f>CONCATENATE("81000890442")</f>
        <v>81000890442</v>
      </c>
      <c r="N19" s="7" t="s">
        <v>73</v>
      </c>
      <c r="O19" s="7" t="s">
        <v>74</v>
      </c>
      <c r="P19" s="8">
        <v>44286</v>
      </c>
      <c r="Q19" s="7" t="s">
        <v>31</v>
      </c>
      <c r="R19" s="7" t="s">
        <v>38</v>
      </c>
      <c r="S19" s="7" t="s">
        <v>33</v>
      </c>
      <c r="T19" s="7"/>
      <c r="U19" s="7" t="s">
        <v>34</v>
      </c>
      <c r="V19" s="9">
        <v>18460.3</v>
      </c>
      <c r="W19" s="9">
        <v>7960.08</v>
      </c>
      <c r="X19" s="9">
        <v>7350.89</v>
      </c>
      <c r="Y19" s="7">
        <v>0</v>
      </c>
      <c r="Z19" s="9">
        <v>3149.33</v>
      </c>
    </row>
    <row r="20" spans="1:26" x14ac:dyDescent="0.35">
      <c r="A20" s="7" t="s">
        <v>27</v>
      </c>
      <c r="B20" s="7" t="s">
        <v>28</v>
      </c>
      <c r="C20" s="7" t="s">
        <v>42</v>
      </c>
      <c r="D20" s="7" t="s">
        <v>54</v>
      </c>
      <c r="E20" s="7" t="s">
        <v>35</v>
      </c>
      <c r="F20" s="7" t="s">
        <v>56</v>
      </c>
      <c r="G20" s="7">
        <v>2017</v>
      </c>
      <c r="H20" s="7" t="str">
        <f>CONCATENATE("04270232699")</f>
        <v>04270232699</v>
      </c>
      <c r="I20" s="7" t="s">
        <v>29</v>
      </c>
      <c r="J20" s="7" t="s">
        <v>30</v>
      </c>
      <c r="K20" s="7" t="str">
        <f>CONCATENATE("")</f>
        <v/>
      </c>
      <c r="L20" s="7" t="str">
        <f>CONCATENATE("6 6.4 2a")</f>
        <v>6 6.4 2a</v>
      </c>
      <c r="M20" s="7" t="str">
        <f>CONCATENATE("BCCMRC81R17C770Y")</f>
        <v>BCCMRC81R17C770Y</v>
      </c>
      <c r="N20" s="7" t="s">
        <v>57</v>
      </c>
      <c r="O20" s="7" t="s">
        <v>75</v>
      </c>
      <c r="P20" s="8">
        <v>44286</v>
      </c>
      <c r="Q20" s="7" t="s">
        <v>31</v>
      </c>
      <c r="R20" s="7" t="s">
        <v>32</v>
      </c>
      <c r="S20" s="7" t="s">
        <v>33</v>
      </c>
      <c r="T20" s="7"/>
      <c r="U20" s="7" t="s">
        <v>34</v>
      </c>
      <c r="V20" s="9">
        <v>18832.02</v>
      </c>
      <c r="W20" s="9">
        <v>8120.37</v>
      </c>
      <c r="X20" s="9">
        <v>7498.91</v>
      </c>
      <c r="Y20" s="7">
        <v>0</v>
      </c>
      <c r="Z20" s="9">
        <v>3212.74</v>
      </c>
    </row>
    <row r="21" spans="1:26" x14ac:dyDescent="0.35">
      <c r="A21" s="7" t="s">
        <v>27</v>
      </c>
      <c r="B21" s="7" t="s">
        <v>28</v>
      </c>
      <c r="C21" s="7" t="s">
        <v>42</v>
      </c>
      <c r="D21" s="7" t="s">
        <v>54</v>
      </c>
      <c r="E21" s="7" t="s">
        <v>37</v>
      </c>
      <c r="F21" s="7" t="s">
        <v>37</v>
      </c>
      <c r="G21" s="7">
        <v>2017</v>
      </c>
      <c r="H21" s="7" t="str">
        <f>CONCATENATE("04270232582")</f>
        <v>04270232582</v>
      </c>
      <c r="I21" s="7" t="s">
        <v>29</v>
      </c>
      <c r="J21" s="7" t="s">
        <v>30</v>
      </c>
      <c r="K21" s="7" t="str">
        <f>CONCATENATE("")</f>
        <v/>
      </c>
      <c r="L21" s="7" t="str">
        <f>CONCATENATE("4 4.4 4c")</f>
        <v>4 4.4 4c</v>
      </c>
      <c r="M21" s="7" t="str">
        <f>CONCATENATE("PNDMRN78D05B474X")</f>
        <v>PNDMRN78D05B474X</v>
      </c>
      <c r="N21" s="7" t="s">
        <v>76</v>
      </c>
      <c r="O21" s="7" t="s">
        <v>77</v>
      </c>
      <c r="P21" s="8">
        <v>44286</v>
      </c>
      <c r="Q21" s="7" t="s">
        <v>31</v>
      </c>
      <c r="R21" s="7" t="s">
        <v>32</v>
      </c>
      <c r="S21" s="7" t="s">
        <v>33</v>
      </c>
      <c r="T21" s="7"/>
      <c r="U21" s="7" t="s">
        <v>34</v>
      </c>
      <c r="V21" s="9">
        <v>4185</v>
      </c>
      <c r="W21" s="9">
        <v>1804.57</v>
      </c>
      <c r="X21" s="9">
        <v>1666.47</v>
      </c>
      <c r="Y21" s="7">
        <v>0</v>
      </c>
      <c r="Z21" s="7">
        <v>713.96</v>
      </c>
    </row>
    <row r="22" spans="1:26" x14ac:dyDescent="0.35">
      <c r="A22" s="7" t="s">
        <v>27</v>
      </c>
      <c r="B22" s="7" t="s">
        <v>28</v>
      </c>
      <c r="C22" s="7" t="s">
        <v>42</v>
      </c>
      <c r="D22" s="7" t="s">
        <v>54</v>
      </c>
      <c r="E22" s="7" t="s">
        <v>37</v>
      </c>
      <c r="F22" s="7" t="s">
        <v>37</v>
      </c>
      <c r="G22" s="7">
        <v>2017</v>
      </c>
      <c r="H22" s="7" t="str">
        <f>CONCATENATE("14270089023")</f>
        <v>14270089023</v>
      </c>
      <c r="I22" s="7" t="s">
        <v>29</v>
      </c>
      <c r="J22" s="7" t="s">
        <v>30</v>
      </c>
      <c r="K22" s="7" t="str">
        <f>CONCATENATE("")</f>
        <v/>
      </c>
      <c r="L22" s="7" t="str">
        <f>CONCATENATE("4 4.4 4c")</f>
        <v>4 4.4 4c</v>
      </c>
      <c r="M22" s="7" t="str">
        <f>CONCATENATE("PRZRRT69T22B474C")</f>
        <v>PRZRRT69T22B474C</v>
      </c>
      <c r="N22" s="7" t="s">
        <v>78</v>
      </c>
      <c r="O22" s="7" t="s">
        <v>77</v>
      </c>
      <c r="P22" s="8">
        <v>44286</v>
      </c>
      <c r="Q22" s="7" t="s">
        <v>31</v>
      </c>
      <c r="R22" s="7" t="s">
        <v>32</v>
      </c>
      <c r="S22" s="7" t="s">
        <v>33</v>
      </c>
      <c r="T22" s="7"/>
      <c r="U22" s="7" t="s">
        <v>34</v>
      </c>
      <c r="V22" s="9">
        <v>1350</v>
      </c>
      <c r="W22" s="7">
        <v>582.12</v>
      </c>
      <c r="X22" s="7">
        <v>537.57000000000005</v>
      </c>
      <c r="Y22" s="7">
        <v>0</v>
      </c>
      <c r="Z22" s="7">
        <v>230.31</v>
      </c>
    </row>
    <row r="23" spans="1:26" x14ac:dyDescent="0.35">
      <c r="A23" s="7" t="s">
        <v>27</v>
      </c>
      <c r="B23" s="7" t="s">
        <v>28</v>
      </c>
      <c r="C23" s="7" t="s">
        <v>42</v>
      </c>
      <c r="D23" s="7" t="s">
        <v>54</v>
      </c>
      <c r="E23" s="7" t="s">
        <v>37</v>
      </c>
      <c r="F23" s="7" t="s">
        <v>37</v>
      </c>
      <c r="G23" s="7">
        <v>2017</v>
      </c>
      <c r="H23" s="7" t="str">
        <f>CONCATENATE("04270232608")</f>
        <v>04270232608</v>
      </c>
      <c r="I23" s="7" t="s">
        <v>29</v>
      </c>
      <c r="J23" s="7" t="s">
        <v>30</v>
      </c>
      <c r="K23" s="7" t="str">
        <f>CONCATENATE("")</f>
        <v/>
      </c>
      <c r="L23" s="7" t="str">
        <f>CONCATENATE("4 4.4 4c")</f>
        <v>4 4.4 4c</v>
      </c>
      <c r="M23" s="7" t="str">
        <f>CONCATENATE("01727390435")</f>
        <v>01727390435</v>
      </c>
      <c r="N23" s="7" t="s">
        <v>79</v>
      </c>
      <c r="O23" s="7" t="s">
        <v>77</v>
      </c>
      <c r="P23" s="8">
        <v>44286</v>
      </c>
      <c r="Q23" s="7" t="s">
        <v>31</v>
      </c>
      <c r="R23" s="7" t="s">
        <v>32</v>
      </c>
      <c r="S23" s="7" t="s">
        <v>33</v>
      </c>
      <c r="T23" s="7"/>
      <c r="U23" s="7" t="s">
        <v>34</v>
      </c>
      <c r="V23" s="9">
        <v>5228.3599999999997</v>
      </c>
      <c r="W23" s="9">
        <v>2254.4699999999998</v>
      </c>
      <c r="X23" s="9">
        <v>2081.9299999999998</v>
      </c>
      <c r="Y23" s="7">
        <v>0</v>
      </c>
      <c r="Z23" s="7">
        <v>891.96</v>
      </c>
    </row>
    <row r="24" spans="1:26" x14ac:dyDescent="0.35">
      <c r="A24" s="7" t="s">
        <v>27</v>
      </c>
      <c r="B24" s="7" t="s">
        <v>40</v>
      </c>
      <c r="C24" s="7" t="s">
        <v>42</v>
      </c>
      <c r="D24" s="7" t="s">
        <v>47</v>
      </c>
      <c r="E24" s="7" t="s">
        <v>36</v>
      </c>
      <c r="F24" s="7" t="s">
        <v>80</v>
      </c>
      <c r="G24" s="7">
        <v>2020</v>
      </c>
      <c r="H24" s="7" t="str">
        <f>CONCATENATE("04780010601")</f>
        <v>04780010601</v>
      </c>
      <c r="I24" s="7" t="s">
        <v>29</v>
      </c>
      <c r="J24" s="7" t="s">
        <v>81</v>
      </c>
      <c r="K24" s="7" t="str">
        <f>CONCATENATE("221")</f>
        <v>221</v>
      </c>
      <c r="L24" s="7" t="str">
        <f>CONCATENATE("8 8.1 5e")</f>
        <v>8 8.1 5e</v>
      </c>
      <c r="M24" s="7" t="str">
        <f>CONCATENATE("CSTMHL74L14H294M")</f>
        <v>CSTMHL74L14H294M</v>
      </c>
      <c r="N24" s="7" t="s">
        <v>82</v>
      </c>
      <c r="O24" s="7" t="s">
        <v>83</v>
      </c>
      <c r="P24" s="8">
        <v>44243</v>
      </c>
      <c r="Q24" s="7" t="s">
        <v>31</v>
      </c>
      <c r="R24" s="7" t="s">
        <v>32</v>
      </c>
      <c r="S24" s="7" t="s">
        <v>33</v>
      </c>
      <c r="T24" s="7"/>
      <c r="U24" s="7" t="s">
        <v>34</v>
      </c>
      <c r="V24" s="7">
        <v>555</v>
      </c>
      <c r="W24" s="7">
        <v>239.32</v>
      </c>
      <c r="X24" s="7">
        <v>221</v>
      </c>
      <c r="Y24" s="7">
        <v>0</v>
      </c>
      <c r="Z24" s="7">
        <v>94.68</v>
      </c>
    </row>
    <row r="25" spans="1:26" x14ac:dyDescent="0.35">
      <c r="A25" s="7" t="s">
        <v>27</v>
      </c>
      <c r="B25" s="7" t="s">
        <v>28</v>
      </c>
      <c r="C25" s="7" t="s">
        <v>42</v>
      </c>
      <c r="D25" s="7" t="s">
        <v>54</v>
      </c>
      <c r="E25" s="7" t="s">
        <v>41</v>
      </c>
      <c r="F25" s="7" t="s">
        <v>84</v>
      </c>
      <c r="G25" s="7">
        <v>2017</v>
      </c>
      <c r="H25" s="7" t="str">
        <f>CONCATENATE("14270088736")</f>
        <v>14270088736</v>
      </c>
      <c r="I25" s="7" t="s">
        <v>29</v>
      </c>
      <c r="J25" s="7" t="s">
        <v>30</v>
      </c>
      <c r="K25" s="7" t="str">
        <f>CONCATENATE("")</f>
        <v/>
      </c>
      <c r="L25" s="7" t="str">
        <f>CONCATENATE("6 6.4 2a")</f>
        <v>6 6.4 2a</v>
      </c>
      <c r="M25" s="7" t="str">
        <f>CONCATENATE("TRNLNZ76L01B474E")</f>
        <v>TRNLNZ76L01B474E</v>
      </c>
      <c r="N25" s="7" t="s">
        <v>85</v>
      </c>
      <c r="O25" s="7" t="s">
        <v>86</v>
      </c>
      <c r="P25" s="8">
        <v>44286</v>
      </c>
      <c r="Q25" s="7" t="s">
        <v>31</v>
      </c>
      <c r="R25" s="7" t="s">
        <v>39</v>
      </c>
      <c r="S25" s="7" t="s">
        <v>33</v>
      </c>
      <c r="T25" s="7"/>
      <c r="U25" s="7" t="s">
        <v>34</v>
      </c>
      <c r="V25" s="9">
        <v>57000</v>
      </c>
      <c r="W25" s="9">
        <v>24578.400000000001</v>
      </c>
      <c r="X25" s="9">
        <v>22697.4</v>
      </c>
      <c r="Y25" s="7">
        <v>0</v>
      </c>
      <c r="Z25" s="9">
        <v>9724.2000000000007</v>
      </c>
    </row>
  </sheetData>
  <mergeCells count="2">
    <mergeCell ref="A1:Y1"/>
    <mergeCell ref="A2:Y2"/>
  </mergeCells>
  <pageMargins left="0.75" right="0.75" top="1" bottom="1" header="0.5" footer="0.5"/>
  <pageSetup paperSize="9" orientation="portrait" horizontalDpi="30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43FC5A8023BE49846995DC55E203C1" ma:contentTypeVersion="7" ma:contentTypeDescription="Create a new document." ma:contentTypeScope="" ma:versionID="8a5266b454e96f386b6d41e2ed20a514">
  <xsd:schema xmlns:xsd="http://www.w3.org/2001/XMLSchema" xmlns:xs="http://www.w3.org/2001/XMLSchema" xmlns:p="http://schemas.microsoft.com/office/2006/metadata/properties" xmlns:ns3="4fc14afe-9df9-4cba-8aa4-680966ecc782" targetNamespace="http://schemas.microsoft.com/office/2006/metadata/properties" ma:root="true" ma:fieldsID="b64aec89db63335c91cef771e8d8815c" ns3:_="">
    <xsd:import namespace="4fc14afe-9df9-4cba-8aa4-680966ecc78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c14afe-9df9-4cba-8aa4-680966ecc7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41790F-DB4E-41F2-93FD-8EB0648F05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c14afe-9df9-4cba-8aa4-680966ecc7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7F2AE46-E8EE-4430-B11D-BEAD2D5C1F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9738B1-CE51-4FEA-8E4F-4E7414A24665}">
  <ds:schemaRefs>
    <ds:schemaRef ds:uri="http://schemas.microsoft.com/office/2006/metadata/properties"/>
    <ds:schemaRef ds:uri="http://schemas.microsoft.com/office/infopath/2007/PartnerControls"/>
  </ds:schemaRefs>
</ds:datastoreItem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22697</vt:lpwstr>
  </property>
  <property fmtid="{D5CDD505-2E9C-101B-9397-08002B2CF9AE}" pid="4" name="OptimizationTime">
    <vt:lpwstr>20210416_1208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2021-04-15T10:53:08Z</dcterms:created>
  <dcterms:modified xsi:type="dcterms:W3CDTF">2021-04-15T10:55:33Z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0x010100D843FC5A8023BE49846995DC55E203C1</vt:lpwstr>
  </property>
</Properties>
</file>